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site\mymedu\exc\"/>
    </mc:Choice>
  </mc:AlternateContent>
  <xr:revisionPtr revIDLastSave="0" documentId="8_{51D538CB-CDAD-B045-BA0D-634A6CE51B29}" xr6:coauthVersionLast="47" xr6:coauthVersionMax="47" xr10:uidLastSave="{00000000-0000-0000-0000-000000000000}"/>
  <bookViews>
    <workbookView xWindow="0" yWindow="0" windowWidth="20490" windowHeight="7755" tabRatio="457" xr2:uid="{00000000-000D-0000-FFFF-FFFF00000000}"/>
  </bookViews>
  <sheets>
    <sheet name="hokm9505" sheetId="2" r:id="rId1"/>
  </sheet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1" i="2" l="1"/>
  <c r="J14" i="2"/>
  <c r="I72" i="2"/>
  <c r="I73" i="2"/>
  <c r="I74" i="2"/>
  <c r="I77" i="2"/>
  <c r="I75" i="2"/>
  <c r="I78" i="2"/>
  <c r="J13" i="2"/>
  <c r="J12" i="2"/>
  <c r="K12" i="2"/>
  <c r="F35" i="2"/>
  <c r="K6" i="2"/>
  <c r="M41" i="2"/>
  <c r="I27" i="2"/>
  <c r="F36" i="2"/>
  <c r="N2" i="2"/>
  <c r="O2" i="2"/>
  <c r="D27" i="2"/>
  <c r="D28" i="2"/>
  <c r="J2" i="2"/>
  <c r="K2" i="2"/>
  <c r="K17" i="2"/>
  <c r="J15" i="2"/>
  <c r="K15" i="2"/>
  <c r="K16" i="2"/>
  <c r="K14" i="2"/>
  <c r="K13" i="2"/>
  <c r="J3" i="2"/>
  <c r="F50" i="2"/>
  <c r="J9" i="2"/>
  <c r="F39" i="2"/>
  <c r="F28" i="2"/>
  <c r="F32" i="2"/>
  <c r="H25" i="2"/>
  <c r="H24" i="2"/>
  <c r="H23" i="2"/>
  <c r="H22" i="2"/>
  <c r="H21" i="2"/>
  <c r="J11" i="2"/>
  <c r="K11" i="2"/>
  <c r="J10" i="2"/>
  <c r="K39" i="2"/>
  <c r="K3" i="2"/>
  <c r="K9" i="2"/>
  <c r="K10" i="2"/>
  <c r="I25" i="2"/>
  <c r="I24" i="2"/>
  <c r="I23" i="2"/>
  <c r="I22" i="2"/>
  <c r="I21" i="2"/>
  <c r="I32" i="2"/>
  <c r="I29" i="2"/>
  <c r="C28" i="2"/>
  <c r="C27" i="2"/>
  <c r="C29" i="2"/>
  <c r="I38" i="2"/>
  <c r="I35" i="2"/>
  <c r="J4" i="2"/>
  <c r="K4" i="2"/>
  <c r="J5" i="2"/>
  <c r="J18" i="2"/>
  <c r="N161" i="2"/>
  <c r="K5" i="2"/>
  <c r="K7" i="2"/>
  <c r="K8" i="2"/>
  <c r="K18" i="2"/>
  <c r="N159" i="2"/>
  <c r="N160" i="2"/>
  <c r="O10" i="2"/>
  <c r="N162" i="2"/>
</calcChain>
</file>

<file path=xl/sharedStrings.xml><?xml version="1.0" encoding="utf-8"?>
<sst xmlns="http://schemas.openxmlformats.org/spreadsheetml/2006/main" count="171" uniqueCount="135">
  <si>
    <t>حق شغل</t>
  </si>
  <si>
    <t>فوق العاده مدیریت</t>
  </si>
  <si>
    <t>سنوات (سال)</t>
  </si>
  <si>
    <t>حق شاغل</t>
  </si>
  <si>
    <t>وضعیت تاهل</t>
  </si>
  <si>
    <t>تعداد فرزند</t>
  </si>
  <si>
    <t>تفاوت تطبیق</t>
  </si>
  <si>
    <t>---</t>
  </si>
  <si>
    <t>امتیاز حق شغل</t>
  </si>
  <si>
    <t>فوق العاده مناطق کمتر توسعه یافته</t>
  </si>
  <si>
    <t>بیمه تامین اجتماعی</t>
  </si>
  <si>
    <t>فوق العاده بدی آب و هوا</t>
  </si>
  <si>
    <t>مالیات مستمر</t>
  </si>
  <si>
    <t>کمک هزینه عائله مندی</t>
  </si>
  <si>
    <t>بیمه خدمات درمانی سرانه</t>
  </si>
  <si>
    <t>کمک هزینه اولاد</t>
  </si>
  <si>
    <t>صندوق بازنشستگی</t>
  </si>
  <si>
    <t>فوق العاده سختی کار</t>
  </si>
  <si>
    <t>جمع حکم</t>
  </si>
  <si>
    <t>امتیاز تحصیلات</t>
  </si>
  <si>
    <t>مهارت و توانایی</t>
  </si>
  <si>
    <t>سنوات هرسال</t>
  </si>
  <si>
    <t>تجربه هر سال</t>
  </si>
  <si>
    <t>ضمن خدمت</t>
  </si>
  <si>
    <t>مقدماتی</t>
  </si>
  <si>
    <t>پایه</t>
  </si>
  <si>
    <t>ارشد</t>
  </si>
  <si>
    <t>خبره</t>
  </si>
  <si>
    <t>عالی</t>
  </si>
  <si>
    <t>دیپلم</t>
  </si>
  <si>
    <t>فوق دیپلم</t>
  </si>
  <si>
    <t>لیسانس</t>
  </si>
  <si>
    <t>فوق لیسانس</t>
  </si>
  <si>
    <t>دکترا</t>
  </si>
  <si>
    <t>امتیاز حق شاغل</t>
  </si>
  <si>
    <t>طبقه شغلی</t>
  </si>
  <si>
    <t>رتبه شغلی</t>
  </si>
  <si>
    <t>طبقه</t>
  </si>
  <si>
    <t>ضریب بدی اب و هوا</t>
  </si>
  <si>
    <t>ساعات ضمن خدمت</t>
  </si>
  <si>
    <t>اخرین مدرک تحصیلی</t>
  </si>
  <si>
    <t>مبلغ تفاوت تطبیق</t>
  </si>
  <si>
    <t>فوق العاده شغل</t>
  </si>
  <si>
    <t>زیر دیپلم</t>
  </si>
  <si>
    <t>در صورت پیمانی بودن</t>
  </si>
  <si>
    <t>در صورت رسمی بودن</t>
  </si>
  <si>
    <t>حداکثر امتیاز حق شاغل</t>
  </si>
  <si>
    <t>امتیاز سختی کار</t>
  </si>
  <si>
    <t>کسورات</t>
  </si>
  <si>
    <t>لطفا کادرهای صورتی رنگ را کامل کنید</t>
  </si>
  <si>
    <t>ضریب مناطق کمترتوسعه</t>
  </si>
  <si>
    <t>سنوات (ماه)</t>
  </si>
  <si>
    <t>سنوات مشاغل سرپرستی</t>
  </si>
  <si>
    <t>سنوات مشاغل مدیریتی</t>
  </si>
  <si>
    <t>sum</t>
  </si>
  <si>
    <t>سال را انتخاب کنید</t>
  </si>
  <si>
    <t>مجرد</t>
  </si>
  <si>
    <t>متاهل</t>
  </si>
  <si>
    <t>درصورت رضایت و مفید بودن</t>
  </si>
  <si>
    <t>صلوات فراموش نشود لطفا</t>
  </si>
  <si>
    <t>امتیاز فوق العاده مدیریت</t>
  </si>
  <si>
    <t>امتیاز فوق العاده شغل</t>
  </si>
  <si>
    <t>جمع دیگر بندهای قید نشده</t>
  </si>
  <si>
    <t>امتیاز جمع حق شاغل</t>
  </si>
  <si>
    <t>امتیاز نهایی حق شاغل</t>
  </si>
  <si>
    <t>مالیات درمناطق برخوردار دوبرابر این مبلغ است</t>
  </si>
  <si>
    <t>کاربرگ محاسبه حکم همکاران فرهنگی</t>
  </si>
  <si>
    <t>رديف</t>
  </si>
  <si>
    <t>درصد جانبازي</t>
  </si>
  <si>
    <t>مدت اسارت</t>
  </si>
  <si>
    <t>مدت خدمت داوطلبانه در جبهه</t>
  </si>
  <si>
    <t> ۵ درصد</t>
  </si>
  <si>
    <t>۳ تا ۶ ماه</t>
  </si>
  <si>
    <t>تا ۱۰ درصد</t>
  </si>
  <si>
    <t>تا ۱۲ ماه</t>
  </si>
  <si>
    <t>تا ۱۵ درصد</t>
  </si>
  <si>
    <t>تا ۱۸ ماه</t>
  </si>
  <si>
    <t>تا ۲۰ درصد</t>
  </si>
  <si>
    <t>تا ۲۴ ماه</t>
  </si>
  <si>
    <t>تا ۲۵ درصد</t>
  </si>
  <si>
    <t>تا ۳۰ ماه</t>
  </si>
  <si>
    <t>تا ۳۰ درصد</t>
  </si>
  <si>
    <t>تا ۳۶ ماه</t>
  </si>
  <si>
    <t>تا ۳۵ درصد</t>
  </si>
  <si>
    <t>تا ۴۲ ماه</t>
  </si>
  <si>
    <t>تا ۴۰ درصد</t>
  </si>
  <si>
    <t>تا ۴۸ ماه</t>
  </si>
  <si>
    <t>تا ۴۵ درصد</t>
  </si>
  <si>
    <t>تا ۵۴ ماه</t>
  </si>
  <si>
    <t>تا ۵۰ درصد</t>
  </si>
  <si>
    <t>تا ۶۰ ماه</t>
  </si>
  <si>
    <t>تا ۶۰ درصد</t>
  </si>
  <si>
    <t>تا ۷۰ ماه</t>
  </si>
  <si>
    <t>بالاتر از ۶۰ درصد</t>
  </si>
  <si>
    <t>بالاتر از ۷۰ ماه</t>
  </si>
  <si>
    <t>مدت خدمت داوطلبانه درجبهه</t>
  </si>
  <si>
    <t>الف- دارندگان نشان عالي                                 ۸۰۰ امتياز</t>
  </si>
  <si>
    <t>ب- دارندگان نشان تخصصي  و عمومي درجه (۱)   ۶۵۰ امتياز</t>
  </si>
  <si>
    <t>ج- دارندگان نشان تخصصي و عمومي درجه (۲)     ۵۰۰ امتياز</t>
  </si>
  <si>
    <t>د- دارندگان نشان تخصصي و عمومي درجه (۳)      ۴۰۰ امتياز</t>
  </si>
  <si>
    <t>دارندگان نشان های دولتی</t>
  </si>
  <si>
    <t>نشان عالي</t>
  </si>
  <si>
    <t>نشان تخصصي  و عمومي درجه (۱)</t>
  </si>
  <si>
    <t>نشان تخصصي و عمومي درجه (۲)</t>
  </si>
  <si>
    <t>نشان تخصصي و عمومي درجه (۳)</t>
  </si>
  <si>
    <t>فوق العاده نشان های دولتی</t>
  </si>
  <si>
    <t>خدمت در مناطق جنگ زده</t>
  </si>
  <si>
    <t>سایر</t>
  </si>
  <si>
    <t>خدمت در مناطق جنگ زده(سال)</t>
  </si>
  <si>
    <t>مبلغ سایر</t>
  </si>
  <si>
    <t>-</t>
  </si>
  <si>
    <t>کاری از وبلاگ خانه معلم</t>
  </si>
  <si>
    <t>نشان تخصصي  وعمومي درجه1</t>
  </si>
  <si>
    <t>نشان تخصصي وعمومي درجه2</t>
  </si>
  <si>
    <t>نشان تخصصي وعمومي درجه3</t>
  </si>
  <si>
    <t>سوالات و نظرات و انتقادات در</t>
  </si>
  <si>
    <t>حق شغل حرفه ای</t>
  </si>
  <si>
    <t xml:space="preserve"> فوق العاده ایثارگری</t>
  </si>
  <si>
    <t>مدیرومعاون 120</t>
  </si>
  <si>
    <t>دبیر 240</t>
  </si>
  <si>
    <t>هنرآموز 360</t>
  </si>
  <si>
    <t>سرپرست بخش 480</t>
  </si>
  <si>
    <t>سایر1 : 60</t>
  </si>
  <si>
    <t>سایر2: 600</t>
  </si>
  <si>
    <t>جمع حقوق ثابت</t>
  </si>
  <si>
    <t>توضیحات</t>
  </si>
  <si>
    <t>اللهم صل علی محمد و آل محمد</t>
  </si>
  <si>
    <t>اللهم صل علی محمد   و     آل محمد</t>
  </si>
  <si>
    <t>برای مشاهده بهتر، کاربرگ را در زوم 90% قراردهید</t>
  </si>
  <si>
    <t xml:space="preserve">          apup.blogfa.com</t>
  </si>
  <si>
    <t>designed by : E . Sarikhani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</si>
</sst>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[$-3000401]0"/>
    <numFmt numFmtId="167" formatCode="#,##0.0000_);\(#,##0.00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Bauhaus Md BT"/>
      <family val="5"/>
    </font>
    <font>
      <b/>
      <sz val="16"/>
      <color theme="1"/>
      <name val="Calibri"/>
      <family val="2"/>
      <scheme val="minor"/>
    </font>
    <font>
      <b/>
      <sz val="14"/>
      <color theme="1"/>
      <name val="Bauhaus Md BT"/>
    </font>
    <font>
      <b/>
      <sz val="14"/>
      <color theme="1"/>
      <name val="B Mitra"/>
      <charset val="178"/>
    </font>
    <font>
      <b/>
      <sz val="14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4" fillId="8" borderId="11" xfId="0" applyFont="1" applyFill="1" applyBorder="1" applyAlignment="1" applyProtection="1">
      <alignment horizontal="center"/>
      <protection hidden="1"/>
    </xf>
    <xf numFmtId="0" fontId="5" fillId="6" borderId="11" xfId="0" applyFont="1" applyFill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5" fillId="3" borderId="11" xfId="0" applyFont="1" applyFill="1" applyBorder="1" applyAlignment="1" applyProtection="1">
      <alignment horizontal="center"/>
      <protection hidden="1"/>
    </xf>
    <xf numFmtId="0" fontId="4" fillId="6" borderId="11" xfId="0" applyFont="1" applyFill="1" applyBorder="1" applyAlignment="1" applyProtection="1">
      <alignment horizontal="center"/>
      <protection hidden="1"/>
    </xf>
    <xf numFmtId="0" fontId="5" fillId="6" borderId="0" xfId="0" applyFont="1" applyFill="1" applyBorder="1" applyAlignment="1" applyProtection="1">
      <alignment horizontal="center"/>
      <protection hidden="1"/>
    </xf>
    <xf numFmtId="0" fontId="4" fillId="8" borderId="1" xfId="0" applyFont="1" applyFill="1" applyBorder="1" applyAlignment="1" applyProtection="1">
      <alignment horizontal="center"/>
      <protection hidden="1"/>
    </xf>
    <xf numFmtId="0" fontId="4" fillId="6" borderId="0" xfId="0" applyFont="1" applyFill="1" applyBorder="1" applyAlignment="1" applyProtection="1">
      <alignment horizontal="center"/>
      <protection hidden="1"/>
    </xf>
    <xf numFmtId="0" fontId="2" fillId="8" borderId="1" xfId="0" applyFont="1" applyFill="1" applyBorder="1" applyAlignment="1" applyProtection="1">
      <alignment horizontal="center"/>
      <protection hidden="1"/>
    </xf>
    <xf numFmtId="165" fontId="2" fillId="8" borderId="1" xfId="0" applyNumberFormat="1" applyFont="1" applyFill="1" applyBorder="1" applyAlignment="1" applyProtection="1">
      <alignment horizontal="center"/>
      <protection hidden="1"/>
    </xf>
    <xf numFmtId="1" fontId="6" fillId="10" borderId="8" xfId="0" applyNumberFormat="1" applyFont="1" applyFill="1" applyBorder="1" applyAlignment="1" applyProtection="1">
      <alignment horizontal="center"/>
      <protection locked="0"/>
    </xf>
    <xf numFmtId="1" fontId="6" fillId="10" borderId="1" xfId="0" applyNumberFormat="1" applyFont="1" applyFill="1" applyBorder="1" applyAlignment="1" applyProtection="1">
      <alignment horizontal="center"/>
      <protection locked="0"/>
    </xf>
    <xf numFmtId="1" fontId="4" fillId="10" borderId="1" xfId="0" applyNumberFormat="1" applyFont="1" applyFill="1" applyBorder="1" applyAlignment="1" applyProtection="1">
      <alignment horizontal="center" vertical="center"/>
      <protection locked="0"/>
    </xf>
    <xf numFmtId="0" fontId="4" fillId="10" borderId="1" xfId="0" applyFont="1" applyFill="1" applyBorder="1" applyAlignment="1" applyProtection="1">
      <alignment horizontal="center" vertical="center"/>
      <protection locked="0"/>
    </xf>
    <xf numFmtId="2" fontId="4" fillId="8" borderId="1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1" fontId="7" fillId="10" borderId="5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4" fillId="8" borderId="14" xfId="0" applyFont="1" applyFill="1" applyBorder="1" applyAlignment="1" applyProtection="1">
      <alignment horizontal="center"/>
      <protection hidden="1"/>
    </xf>
    <xf numFmtId="0" fontId="4" fillId="10" borderId="4" xfId="0" applyFont="1" applyFill="1" applyBorder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hidden="1"/>
    </xf>
    <xf numFmtId="0" fontId="2" fillId="8" borderId="0" xfId="0" applyFont="1" applyFill="1" applyBorder="1" applyAlignment="1" applyProtection="1">
      <alignment horizontal="center"/>
      <protection hidden="1"/>
    </xf>
    <xf numFmtId="3" fontId="3" fillId="10" borderId="1" xfId="0" applyNumberFormat="1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Protection="1"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3" fontId="4" fillId="5" borderId="23" xfId="1" applyNumberFormat="1" applyFont="1" applyFill="1" applyBorder="1" applyAlignment="1" applyProtection="1">
      <alignment horizontal="center" vertical="center"/>
      <protection hidden="1"/>
    </xf>
    <xf numFmtId="0" fontId="3" fillId="10" borderId="1" xfId="0" applyFont="1" applyFill="1" applyBorder="1" applyAlignment="1" applyProtection="1">
      <alignment horizontal="center"/>
      <protection locked="0"/>
    </xf>
    <xf numFmtId="0" fontId="4" fillId="11" borderId="0" xfId="0" applyFont="1" applyFill="1" applyBorder="1" applyAlignment="1" applyProtection="1">
      <alignment horizontal="center" vertical="center"/>
    </xf>
    <xf numFmtId="0" fontId="4" fillId="10" borderId="1" xfId="0" applyFont="1" applyFill="1" applyBorder="1" applyAlignment="1" applyProtection="1">
      <alignment horizontal="center"/>
      <protection locked="0"/>
    </xf>
    <xf numFmtId="1" fontId="4" fillId="10" borderId="1" xfId="0" applyNumberFormat="1" applyFont="1" applyFill="1" applyBorder="1" applyAlignment="1" applyProtection="1">
      <alignment horizontal="center"/>
      <protection locked="0"/>
    </xf>
    <xf numFmtId="0" fontId="8" fillId="10" borderId="1" xfId="0" applyFont="1" applyFill="1" applyBorder="1" applyAlignment="1" applyProtection="1">
      <alignment horizontal="center"/>
      <protection locked="0"/>
    </xf>
    <xf numFmtId="3" fontId="4" fillId="10" borderId="1" xfId="0" applyNumberFormat="1" applyFont="1" applyFill="1" applyBorder="1" applyAlignment="1" applyProtection="1">
      <alignment horizontal="center"/>
      <protection locked="0"/>
    </xf>
    <xf numFmtId="0" fontId="3" fillId="17" borderId="1" xfId="0" applyFont="1" applyFill="1" applyBorder="1" applyProtection="1">
      <protection hidden="1"/>
    </xf>
    <xf numFmtId="0" fontId="3" fillId="17" borderId="10" xfId="0" quotePrefix="1" applyFont="1" applyFill="1" applyBorder="1" applyAlignment="1" applyProtection="1">
      <alignment horizontal="center"/>
      <protection hidden="1"/>
    </xf>
    <xf numFmtId="3" fontId="4" fillId="17" borderId="24" xfId="1" applyNumberFormat="1" applyFont="1" applyFill="1" applyBorder="1" applyAlignment="1" applyProtection="1">
      <alignment horizontal="center" vertical="center"/>
      <protection hidden="1"/>
    </xf>
    <xf numFmtId="0" fontId="3" fillId="17" borderId="9" xfId="0" applyFont="1" applyFill="1" applyBorder="1" applyProtection="1">
      <protection hidden="1"/>
    </xf>
    <xf numFmtId="0" fontId="3" fillId="17" borderId="3" xfId="0" quotePrefix="1" applyFont="1" applyFill="1" applyBorder="1" applyAlignment="1" applyProtection="1">
      <alignment horizontal="center"/>
      <protection hidden="1"/>
    </xf>
    <xf numFmtId="3" fontId="4" fillId="17" borderId="1" xfId="1" applyNumberFormat="1" applyFont="1" applyFill="1" applyBorder="1" applyAlignment="1" applyProtection="1">
      <alignment horizontal="center" vertical="center"/>
      <protection hidden="1"/>
    </xf>
    <xf numFmtId="0" fontId="3" fillId="17" borderId="2" xfId="0" applyFont="1" applyFill="1" applyBorder="1" applyProtection="1">
      <protection hidden="1"/>
    </xf>
    <xf numFmtId="0" fontId="3" fillId="17" borderId="3" xfId="0" applyFont="1" applyFill="1" applyBorder="1" applyAlignment="1" applyProtection="1">
      <alignment horizontal="center"/>
      <protection hidden="1"/>
    </xf>
    <xf numFmtId="0" fontId="3" fillId="17" borderId="6" xfId="0" applyFont="1" applyFill="1" applyBorder="1" applyProtection="1">
      <protection hidden="1"/>
    </xf>
    <xf numFmtId="0" fontId="3" fillId="17" borderId="7" xfId="0" applyFont="1" applyFill="1" applyBorder="1" applyAlignment="1" applyProtection="1">
      <alignment horizontal="center"/>
      <protection hidden="1"/>
    </xf>
    <xf numFmtId="0" fontId="2" fillId="17" borderId="1" xfId="0" applyFont="1" applyFill="1" applyBorder="1"/>
    <xf numFmtId="0" fontId="3" fillId="17" borderId="1" xfId="0" applyFont="1" applyFill="1" applyBorder="1" applyAlignment="1">
      <alignment horizontal="center"/>
    </xf>
    <xf numFmtId="3" fontId="4" fillId="17" borderId="1" xfId="0" applyNumberFormat="1" applyFont="1" applyFill="1" applyBorder="1" applyAlignment="1">
      <alignment horizontal="center"/>
    </xf>
    <xf numFmtId="0" fontId="3" fillId="17" borderId="13" xfId="0" applyFont="1" applyFill="1" applyBorder="1" applyProtection="1">
      <protection hidden="1"/>
    </xf>
    <xf numFmtId="0" fontId="3" fillId="17" borderId="15" xfId="0" applyFont="1" applyFill="1" applyBorder="1" applyProtection="1">
      <protection hidden="1"/>
    </xf>
    <xf numFmtId="0" fontId="3" fillId="17" borderId="21" xfId="0" applyFont="1" applyFill="1" applyBorder="1" applyAlignment="1" applyProtection="1">
      <alignment horizontal="center"/>
      <protection hidden="1"/>
    </xf>
    <xf numFmtId="2" fontId="3" fillId="17" borderId="21" xfId="0" applyNumberFormat="1" applyFont="1" applyFill="1" applyBorder="1" applyAlignment="1" applyProtection="1">
      <alignment horizontal="center"/>
      <protection hidden="1"/>
    </xf>
    <xf numFmtId="0" fontId="3" fillId="17" borderId="1" xfId="0" quotePrefix="1" applyFont="1" applyFill="1" applyBorder="1" applyAlignment="1" applyProtection="1">
      <alignment horizontal="center"/>
      <protection hidden="1"/>
    </xf>
    <xf numFmtId="0" fontId="3" fillId="17" borderId="5" xfId="0" applyFont="1" applyFill="1" applyBorder="1" applyAlignment="1" applyProtection="1">
      <alignment horizontal="center"/>
      <protection hidden="1"/>
    </xf>
    <xf numFmtId="0" fontId="3" fillId="17" borderId="1" xfId="0" applyFont="1" applyFill="1" applyBorder="1" applyAlignment="1" applyProtection="1">
      <alignment horizontal="center"/>
      <protection hidden="1"/>
    </xf>
    <xf numFmtId="3" fontId="4" fillId="17" borderId="1" xfId="0" applyNumberFormat="1" applyFont="1" applyFill="1" applyBorder="1" applyAlignment="1" applyProtection="1">
      <alignment horizontal="center"/>
      <protection hidden="1"/>
    </xf>
    <xf numFmtId="0" fontId="3" fillId="14" borderId="4" xfId="0" applyFont="1" applyFill="1" applyBorder="1" applyAlignment="1" applyProtection="1">
      <alignment horizontal="center"/>
      <protection hidden="1"/>
    </xf>
    <xf numFmtId="0" fontId="3" fillId="14" borderId="5" xfId="0" applyFont="1" applyFill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3" fillId="14" borderId="13" xfId="0" applyFont="1" applyFill="1" applyBorder="1" applyAlignment="1" applyProtection="1">
      <alignment horizontal="center"/>
      <protection hidden="1"/>
    </xf>
    <xf numFmtId="0" fontId="3" fillId="14" borderId="8" xfId="0" applyFont="1" applyFill="1" applyBorder="1" applyAlignment="1" applyProtection="1">
      <alignment horizontal="center"/>
      <protection hidden="1"/>
    </xf>
    <xf numFmtId="0" fontId="10" fillId="11" borderId="0" xfId="0" applyFont="1" applyFill="1" applyBorder="1" applyAlignment="1" applyProtection="1">
      <alignment horizontal="center"/>
      <protection hidden="1"/>
    </xf>
    <xf numFmtId="0" fontId="2" fillId="11" borderId="0" xfId="0" applyFont="1" applyFill="1" applyBorder="1" applyAlignment="1" applyProtection="1">
      <alignment horizontal="center"/>
      <protection hidden="1"/>
    </xf>
    <xf numFmtId="0" fontId="3" fillId="12" borderId="13" xfId="0" applyFont="1" applyFill="1" applyBorder="1" applyAlignment="1" applyProtection="1">
      <alignment horizontal="center" vertical="center"/>
      <protection hidden="1"/>
    </xf>
    <xf numFmtId="0" fontId="3" fillId="12" borderId="18" xfId="0" applyFont="1" applyFill="1" applyBorder="1" applyAlignment="1" applyProtection="1">
      <alignment horizontal="center" vertical="center"/>
      <protection hidden="1"/>
    </xf>
    <xf numFmtId="0" fontId="3" fillId="12" borderId="5" xfId="0" applyFont="1" applyFill="1" applyBorder="1" applyAlignment="1" applyProtection="1">
      <alignment horizontal="center" vertical="center"/>
      <protection hidden="1"/>
    </xf>
    <xf numFmtId="0" fontId="6" fillId="17" borderId="1" xfId="0" applyFont="1" applyFill="1" applyBorder="1" applyAlignment="1" applyProtection="1">
      <alignment horizontal="center" vertical="center"/>
      <protection hidden="1"/>
    </xf>
    <xf numFmtId="0" fontId="2" fillId="11" borderId="1" xfId="0" applyFont="1" applyFill="1" applyBorder="1" applyAlignment="1" applyProtection="1">
      <alignment horizontal="center"/>
      <protection hidden="1"/>
    </xf>
    <xf numFmtId="0" fontId="2" fillId="11" borderId="4" xfId="0" applyFont="1" applyFill="1" applyBorder="1" applyAlignment="1" applyProtection="1">
      <alignment horizontal="center"/>
      <protection hidden="1"/>
    </xf>
    <xf numFmtId="0" fontId="3" fillId="17" borderId="4" xfId="0" applyFont="1" applyFill="1" applyBorder="1" applyAlignment="1" applyProtection="1">
      <alignment horizontal="center"/>
    </xf>
    <xf numFmtId="0" fontId="4" fillId="7" borderId="4" xfId="0" applyFont="1" applyFill="1" applyBorder="1" applyAlignment="1" applyProtection="1">
      <alignment horizontal="center"/>
      <protection hidden="1"/>
    </xf>
    <xf numFmtId="0" fontId="4" fillId="7" borderId="18" xfId="0" applyFont="1" applyFill="1" applyBorder="1" applyAlignment="1" applyProtection="1">
      <alignment horizontal="center"/>
      <protection hidden="1"/>
    </xf>
    <xf numFmtId="0" fontId="4" fillId="7" borderId="5" xfId="0" applyFont="1" applyFill="1" applyBorder="1" applyAlignment="1" applyProtection="1">
      <alignment horizontal="center"/>
      <protection hidden="1"/>
    </xf>
    <xf numFmtId="0" fontId="0" fillId="11" borderId="0" xfId="0" applyFont="1" applyFill="1" applyBorder="1" applyAlignment="1" applyProtection="1">
      <alignment horizontal="center"/>
      <protection hidden="1"/>
    </xf>
    <xf numFmtId="0" fontId="0" fillId="11" borderId="0" xfId="0" applyFont="1" applyFill="1"/>
    <xf numFmtId="0" fontId="0" fillId="0" borderId="0" xfId="0" applyFont="1"/>
    <xf numFmtId="0" fontId="2" fillId="11" borderId="0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4" fillId="2" borderId="8" xfId="0" applyFont="1" applyFill="1" applyBorder="1" applyAlignment="1" applyProtection="1">
      <alignment horizontal="center"/>
      <protection hidden="1"/>
    </xf>
    <xf numFmtId="0" fontId="2" fillId="8" borderId="12" xfId="0" applyFont="1" applyFill="1" applyBorder="1" applyAlignment="1" applyProtection="1">
      <alignment horizontal="center" vertical="center" wrapText="1"/>
      <protection hidden="1"/>
    </xf>
    <xf numFmtId="0" fontId="4" fillId="9" borderId="4" xfId="0" applyFont="1" applyFill="1" applyBorder="1" applyAlignment="1" applyProtection="1">
      <alignment horizontal="center"/>
      <protection hidden="1"/>
    </xf>
    <xf numFmtId="0" fontId="4" fillId="9" borderId="5" xfId="0" applyFont="1" applyFill="1" applyBorder="1" applyAlignment="1" applyProtection="1">
      <alignment horizontal="center"/>
      <protection hidden="1"/>
    </xf>
    <xf numFmtId="0" fontId="11" fillId="10" borderId="1" xfId="0" applyFont="1" applyFill="1" applyBorder="1" applyAlignment="1" applyProtection="1">
      <alignment horizontal="center"/>
      <protection locked="0"/>
    </xf>
    <xf numFmtId="0" fontId="3" fillId="14" borderId="18" xfId="0" applyFont="1" applyFill="1" applyBorder="1" applyAlignment="1" applyProtection="1">
      <alignment horizontal="center"/>
      <protection hidden="1"/>
    </xf>
    <xf numFmtId="0" fontId="2" fillId="8" borderId="21" xfId="0" applyFont="1" applyFill="1" applyBorder="1" applyAlignment="1" applyProtection="1">
      <alignment horizontal="center" vertical="center" wrapText="1"/>
      <protection hidden="1"/>
    </xf>
    <xf numFmtId="0" fontId="0" fillId="11" borderId="0" xfId="0" applyFont="1" applyFill="1" applyProtection="1">
      <protection hidden="1"/>
    </xf>
    <xf numFmtId="0" fontId="4" fillId="10" borderId="1" xfId="0" applyFont="1" applyFill="1" applyBorder="1" applyAlignment="1" applyProtection="1">
      <alignment horizontal="center" readingOrder="2"/>
      <protection locked="0"/>
    </xf>
    <xf numFmtId="0" fontId="0" fillId="10" borderId="1" xfId="0" applyFont="1" applyFill="1" applyBorder="1" applyAlignment="1" applyProtection="1">
      <alignment horizontal="center"/>
      <protection locked="0"/>
    </xf>
    <xf numFmtId="0" fontId="3" fillId="9" borderId="4" xfId="0" applyFont="1" applyFill="1" applyBorder="1" applyAlignment="1" applyProtection="1">
      <alignment horizontal="center"/>
      <protection hidden="1"/>
    </xf>
    <xf numFmtId="0" fontId="3" fillId="9" borderId="5" xfId="0" applyFont="1" applyFill="1" applyBorder="1" applyAlignment="1" applyProtection="1">
      <alignment horizontal="center"/>
      <protection hidden="1"/>
    </xf>
    <xf numFmtId="0" fontId="2" fillId="8" borderId="24" xfId="0" applyFont="1" applyFill="1" applyBorder="1" applyAlignment="1" applyProtection="1">
      <alignment horizontal="center" vertical="center" wrapText="1"/>
      <protection hidden="1"/>
    </xf>
    <xf numFmtId="0" fontId="0" fillId="11" borderId="20" xfId="0" applyFont="1" applyFill="1" applyBorder="1" applyAlignment="1" applyProtection="1">
      <protection hidden="1"/>
    </xf>
    <xf numFmtId="167" fontId="3" fillId="11" borderId="0" xfId="0" applyNumberFormat="1" applyFont="1" applyFill="1" applyBorder="1" applyAlignment="1" applyProtection="1">
      <alignment vertical="center"/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0" fillId="11" borderId="0" xfId="0" applyFont="1" applyFill="1" applyAlignment="1" applyProtection="1">
      <protection hidden="1"/>
    </xf>
    <xf numFmtId="0" fontId="6" fillId="6" borderId="13" xfId="0" applyFont="1" applyFill="1" applyBorder="1" applyAlignment="1" applyProtection="1">
      <alignment horizontal="center" vertical="center"/>
      <protection hidden="1"/>
    </xf>
    <xf numFmtId="0" fontId="6" fillId="6" borderId="22" xfId="0" applyFont="1" applyFill="1" applyBorder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center" vertical="center"/>
      <protection hidden="1"/>
    </xf>
    <xf numFmtId="0" fontId="0" fillId="11" borderId="0" xfId="0" applyFont="1" applyFill="1" applyBorder="1" applyAlignment="1" applyProtection="1">
      <protection hidden="1"/>
    </xf>
    <xf numFmtId="0" fontId="0" fillId="18" borderId="22" xfId="0" applyFont="1" applyFill="1" applyBorder="1" applyAlignment="1">
      <alignment horizontal="center" vertical="center"/>
    </xf>
    <xf numFmtId="0" fontId="0" fillId="18" borderId="8" xfId="0" applyFont="1" applyFill="1" applyBorder="1" applyAlignment="1">
      <alignment horizontal="center" vertical="center"/>
    </xf>
    <xf numFmtId="0" fontId="6" fillId="6" borderId="16" xfId="0" applyFont="1" applyFill="1" applyBorder="1" applyAlignment="1" applyProtection="1">
      <alignment horizontal="center" vertical="center"/>
      <protection hidden="1"/>
    </xf>
    <xf numFmtId="0" fontId="6" fillId="6" borderId="19" xfId="0" applyFont="1" applyFill="1" applyBorder="1" applyAlignment="1" applyProtection="1">
      <alignment horizontal="center" vertical="center"/>
      <protection hidden="1"/>
    </xf>
    <xf numFmtId="0" fontId="6" fillId="6" borderId="17" xfId="0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Border="1" applyAlignment="1"/>
    <xf numFmtId="0" fontId="2" fillId="11" borderId="0" xfId="0" applyFont="1" applyFill="1" applyBorder="1" applyAlignment="1" applyProtection="1">
      <alignment horizontal="center" vertical="center"/>
      <protection hidden="1"/>
    </xf>
    <xf numFmtId="0" fontId="12" fillId="11" borderId="0" xfId="0" applyFont="1" applyFill="1" applyBorder="1" applyAlignment="1" applyProtection="1">
      <alignment horizontal="center"/>
      <protection hidden="1"/>
    </xf>
    <xf numFmtId="0" fontId="2" fillId="11" borderId="25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2" fontId="3" fillId="4" borderId="1" xfId="0" applyNumberFormat="1" applyFont="1" applyFill="1" applyBorder="1" applyAlignment="1" applyProtection="1">
      <alignment horizontal="center"/>
      <protection hidden="1"/>
    </xf>
    <xf numFmtId="164" fontId="6" fillId="4" borderId="1" xfId="1" applyNumberFormat="1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Alignment="1" applyProtection="1">
      <alignment horizontal="center"/>
      <protection hidden="1"/>
    </xf>
    <xf numFmtId="0" fontId="0" fillId="11" borderId="0" xfId="0" applyFont="1" applyFill="1" applyBorder="1" applyAlignment="1" applyProtection="1">
      <alignment horizontal="center"/>
      <protection hidden="1"/>
    </xf>
    <xf numFmtId="0" fontId="2" fillId="11" borderId="0" xfId="0" applyFont="1" applyFill="1" applyBorder="1" applyAlignment="1" applyProtection="1">
      <protection hidden="1"/>
    </xf>
    <xf numFmtId="0" fontId="3" fillId="5" borderId="11" xfId="0" applyFont="1" applyFill="1" applyBorder="1" applyAlignment="1" applyProtection="1">
      <alignment horizontal="center"/>
      <protection hidden="1"/>
    </xf>
    <xf numFmtId="0" fontId="3" fillId="5" borderId="14" xfId="0" applyFont="1" applyFill="1" applyBorder="1" applyAlignment="1" applyProtection="1">
      <alignment horizontal="center"/>
      <protection hidden="1"/>
    </xf>
    <xf numFmtId="0" fontId="0" fillId="0" borderId="14" xfId="0" applyFont="1" applyBorder="1" applyProtection="1">
      <protection hidden="1"/>
    </xf>
    <xf numFmtId="0" fontId="0" fillId="0" borderId="0" xfId="0" applyFont="1" applyProtection="1">
      <protection hidden="1"/>
    </xf>
    <xf numFmtId="0" fontId="0" fillId="0" borderId="14" xfId="0" applyFont="1" applyBorder="1" applyAlignment="1" applyProtection="1">
      <alignment horizontal="center"/>
      <protection hidden="1"/>
    </xf>
    <xf numFmtId="0" fontId="0" fillId="0" borderId="14" xfId="0" applyFont="1" applyFill="1" applyBorder="1" applyAlignment="1" applyProtection="1">
      <alignment horizontal="center" vertical="center"/>
      <protection hidden="1"/>
    </xf>
    <xf numFmtId="0" fontId="0" fillId="0" borderId="14" xfId="0" applyFont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0" fontId="0" fillId="0" borderId="11" xfId="0" applyFont="1" applyBorder="1" applyProtection="1">
      <protection hidden="1"/>
    </xf>
    <xf numFmtId="0" fontId="0" fillId="0" borderId="11" xfId="0" applyFont="1" applyBorder="1" applyAlignment="1" applyProtection="1">
      <alignment horizontal="center"/>
      <protection hidden="1"/>
    </xf>
    <xf numFmtId="0" fontId="0" fillId="7" borderId="11" xfId="0" applyFont="1" applyFill="1" applyBorder="1" applyProtection="1">
      <protection hidden="1"/>
    </xf>
    <xf numFmtId="0" fontId="0" fillId="6" borderId="11" xfId="0" applyFont="1" applyFill="1" applyBorder="1" applyProtection="1">
      <protection hidden="1"/>
    </xf>
    <xf numFmtId="0" fontId="0" fillId="0" borderId="0" xfId="0" applyFont="1" applyBorder="1" applyProtection="1">
      <protection hidden="1"/>
    </xf>
    <xf numFmtId="2" fontId="0" fillId="0" borderId="0" xfId="0" applyNumberFormat="1" applyFont="1" applyProtection="1">
      <protection hidden="1"/>
    </xf>
    <xf numFmtId="0" fontId="0" fillId="8" borderId="1" xfId="0" applyFont="1" applyFill="1" applyBorder="1" applyAlignment="1" applyProtection="1">
      <alignment horizontal="center"/>
      <protection hidden="1"/>
    </xf>
    <xf numFmtId="0" fontId="0" fillId="8" borderId="0" xfId="0" applyFont="1" applyFill="1" applyBorder="1" applyAlignment="1" applyProtection="1">
      <alignment horizontal="center"/>
      <protection hidden="1"/>
    </xf>
    <xf numFmtId="0" fontId="0" fillId="0" borderId="4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" fontId="0" fillId="0" borderId="0" xfId="0" applyNumberFormat="1" applyFont="1" applyAlignment="1" applyProtection="1">
      <alignment horizontal="center" vertical="center"/>
      <protection hidden="1"/>
    </xf>
    <xf numFmtId="3" fontId="0" fillId="0" borderId="0" xfId="0" applyNumberFormat="1" applyFont="1" applyProtection="1">
      <protection hidden="1"/>
    </xf>
    <xf numFmtId="166" fontId="0" fillId="0" borderId="11" xfId="0" applyNumberFormat="1" applyFont="1" applyBorder="1" applyProtection="1">
      <protection hidden="1"/>
    </xf>
    <xf numFmtId="166" fontId="0" fillId="0" borderId="0" xfId="0" applyNumberFormat="1" applyFont="1" applyBorder="1" applyProtection="1">
      <protection hidden="1"/>
    </xf>
    <xf numFmtId="0" fontId="0" fillId="0" borderId="12" xfId="0" applyFont="1" applyBorder="1" applyProtection="1">
      <protection hidden="1"/>
    </xf>
    <xf numFmtId="0" fontId="0" fillId="0" borderId="21" xfId="0" applyFont="1" applyBorder="1" applyProtection="1">
      <protection hidden="1"/>
    </xf>
    <xf numFmtId="0" fontId="0" fillId="2" borderId="21" xfId="0" applyFont="1" applyFill="1" applyBorder="1" applyProtection="1">
      <protection hidden="1"/>
    </xf>
    <xf numFmtId="0" fontId="0" fillId="0" borderId="24" xfId="0" applyFont="1" applyBorder="1" applyProtection="1">
      <protection hidden="1"/>
    </xf>
    <xf numFmtId="0" fontId="0" fillId="16" borderId="11" xfId="0" applyFont="1" applyFill="1" applyBorder="1"/>
    <xf numFmtId="0" fontId="0" fillId="16" borderId="11" xfId="0" applyFont="1" applyFill="1" applyBorder="1" applyAlignment="1">
      <alignment horizontal="center"/>
    </xf>
    <xf numFmtId="2" fontId="4" fillId="13" borderId="1" xfId="0" applyNumberFormat="1" applyFont="1" applyFill="1" applyBorder="1" applyAlignment="1" applyProtection="1">
      <alignment horizontal="center"/>
      <protection hidden="1"/>
    </xf>
    <xf numFmtId="0" fontId="4" fillId="15" borderId="4" xfId="0" applyFont="1" applyFill="1" applyBorder="1" applyAlignment="1" applyProtection="1">
      <alignment horizontal="center"/>
      <protection hidden="1"/>
    </xf>
    <xf numFmtId="0" fontId="4" fillId="15" borderId="18" xfId="0" applyFont="1" applyFill="1" applyBorder="1" applyAlignment="1" applyProtection="1">
      <alignment horizontal="center"/>
      <protection hidden="1"/>
    </xf>
    <xf numFmtId="0" fontId="4" fillId="15" borderId="5" xfId="0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0" fontId="4" fillId="2" borderId="22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center" vertical="center"/>
      <protection hidden="1"/>
    </xf>
    <xf numFmtId="0" fontId="13" fillId="11" borderId="0" xfId="0" applyFont="1" applyFill="1" applyBorder="1" applyAlignment="1" applyProtection="1">
      <alignment horizontal="center" vertical="center"/>
      <protection hidden="1"/>
    </xf>
    <xf numFmtId="37" fontId="3" fillId="11" borderId="0" xfId="1" applyNumberFormat="1" applyFont="1" applyFill="1" applyBorder="1" applyAlignment="1" applyProtection="1">
      <alignment horizontal="center"/>
    </xf>
    <xf numFmtId="0" fontId="3" fillId="11" borderId="0" xfId="0" applyFont="1" applyFill="1" applyBorder="1" applyAlignment="1">
      <alignment vertical="center"/>
    </xf>
    <xf numFmtId="0" fontId="0" fillId="11" borderId="0" xfId="0" applyFont="1" applyFill="1" applyBorder="1"/>
    <xf numFmtId="0" fontId="4" fillId="2" borderId="16" xfId="0" applyFont="1" applyFill="1" applyBorder="1" applyAlignment="1" applyProtection="1">
      <alignment horizontal="center" vertical="top"/>
      <protection hidden="1"/>
    </xf>
    <xf numFmtId="0" fontId="4" fillId="2" borderId="19" xfId="0" applyFont="1" applyFill="1" applyBorder="1" applyAlignment="1" applyProtection="1">
      <alignment horizontal="center" vertical="top"/>
      <protection hidden="1"/>
    </xf>
    <xf numFmtId="0" fontId="4" fillId="2" borderId="17" xfId="0" applyFont="1" applyFill="1" applyBorder="1" applyAlignment="1" applyProtection="1">
      <alignment horizontal="center" vertical="top"/>
      <protection hidden="1"/>
    </xf>
    <xf numFmtId="37" fontId="3" fillId="11" borderId="0" xfId="1" applyNumberFormat="1" applyFont="1" applyFill="1" applyBorder="1" applyAlignment="1" applyProtection="1">
      <alignment horizontal="center" vertical="center"/>
      <protection hidden="1"/>
    </xf>
    <xf numFmtId="0" fontId="14" fillId="11" borderId="0" xfId="0" applyFont="1" applyFill="1" applyBorder="1" applyAlignment="1" applyProtection="1">
      <protection hidden="1"/>
    </xf>
    <xf numFmtId="0" fontId="10" fillId="11" borderId="0" xfId="0" applyFont="1" applyFill="1" applyBorder="1" applyAlignment="1" applyProtection="1">
      <alignment horizontal="right"/>
      <protection hidden="1"/>
    </xf>
    <xf numFmtId="0" fontId="10" fillId="11" borderId="0" xfId="0" applyFont="1" applyFill="1" applyBorder="1" applyAlignment="1" applyProtection="1">
      <alignment horizontal="center" vertical="center"/>
      <protection hidden="1"/>
    </xf>
    <xf numFmtId="3" fontId="13" fillId="11" borderId="0" xfId="0" applyNumberFormat="1" applyFont="1" applyFill="1" applyBorder="1" applyAlignment="1" applyProtection="1">
      <alignment horizontal="center" vertical="center"/>
      <protection hidden="1"/>
    </xf>
    <xf numFmtId="0" fontId="15" fillId="11" borderId="0" xfId="0" applyFont="1" applyFill="1" applyBorder="1" applyProtection="1">
      <protection hidden="1"/>
    </xf>
    <xf numFmtId="0" fontId="13" fillId="11" borderId="0" xfId="0" applyFont="1" applyFill="1" applyBorder="1" applyAlignment="1" applyProtection="1">
      <alignment horizont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FF99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4"/>
  <sheetViews>
    <sheetView rightToLeft="1" tabSelected="1" zoomScale="90" zoomScaleNormal="90" workbookViewId="0">
      <selection activeCell="M5" sqref="M5:N11"/>
    </sheetView>
  </sheetViews>
  <sheetFormatPr defaultRowHeight="15" x14ac:dyDescent="0.2"/>
  <cols>
    <col min="1" max="1" width="2.15234375" style="77" customWidth="1"/>
    <col min="2" max="2" width="8.609375" style="77"/>
    <col min="3" max="3" width="11.1640625" style="77" customWidth="1"/>
    <col min="4" max="4" width="12.77734375" style="77" customWidth="1"/>
    <col min="5" max="5" width="12.64453125" style="77" bestFit="1" customWidth="1"/>
    <col min="6" max="7" width="11.296875" style="77" customWidth="1"/>
    <col min="8" max="8" width="5.78125" style="77" customWidth="1"/>
    <col min="9" max="9" width="28.25" style="77" customWidth="1"/>
    <col min="10" max="10" width="9.68359375" style="77" bestFit="1" customWidth="1"/>
    <col min="11" max="11" width="17.75390625" style="77" customWidth="1"/>
    <col min="12" max="12" width="1.61328125" style="77" customWidth="1"/>
    <col min="13" max="13" width="19.7734375" style="77" customWidth="1"/>
    <col min="14" max="14" width="10.35546875" style="77" customWidth="1"/>
    <col min="15" max="15" width="17.08203125" style="77" customWidth="1"/>
    <col min="16" max="16" width="8.609375" style="77" customWidth="1"/>
    <col min="17" max="17" width="8.609375" style="77"/>
    <col min="18" max="18" width="2.28515625" style="77" customWidth="1"/>
    <col min="19" max="16384" width="8.609375" style="77"/>
  </cols>
  <sheetData>
    <row r="1" spans="1:18" ht="19.5" customHeight="1" thickBot="1" x14ac:dyDescent="0.3">
      <c r="A1" s="65" t="s">
        <v>126</v>
      </c>
      <c r="B1" s="66"/>
      <c r="C1" s="66"/>
      <c r="D1" s="67"/>
      <c r="E1" s="68">
        <v>1695</v>
      </c>
      <c r="F1" s="69" t="s">
        <v>55</v>
      </c>
      <c r="G1" s="70"/>
      <c r="H1" s="71">
        <v>1395</v>
      </c>
      <c r="I1" s="72" t="s">
        <v>66</v>
      </c>
      <c r="J1" s="73"/>
      <c r="K1" s="74"/>
      <c r="L1" s="75"/>
      <c r="M1" s="72" t="s">
        <v>125</v>
      </c>
      <c r="N1" s="73"/>
      <c r="O1" s="74"/>
      <c r="P1" s="76"/>
      <c r="Q1" s="76"/>
      <c r="R1" s="76"/>
    </row>
    <row r="2" spans="1:18" ht="19.5" thickBot="1" x14ac:dyDescent="0.3">
      <c r="A2" s="78"/>
      <c r="B2" s="79" t="s">
        <v>49</v>
      </c>
      <c r="C2" s="79"/>
      <c r="D2" s="80"/>
      <c r="E2" s="80"/>
      <c r="F2" s="81"/>
      <c r="G2" s="82"/>
      <c r="H2" s="83" t="s">
        <v>127</v>
      </c>
      <c r="I2" s="50" t="s">
        <v>0</v>
      </c>
      <c r="J2" s="51">
        <f>((I27*1.1)+N2)</f>
        <v>5775</v>
      </c>
      <c r="K2" s="41">
        <f>J2*E1</f>
        <v>9788625</v>
      </c>
      <c r="L2" s="75"/>
      <c r="M2" s="46" t="s">
        <v>116</v>
      </c>
      <c r="N2" s="47">
        <f>F35</f>
        <v>1155</v>
      </c>
      <c r="O2" s="48">
        <f>N2*E1</f>
        <v>1957725</v>
      </c>
      <c r="P2" s="76"/>
      <c r="Q2" s="76"/>
      <c r="R2" s="76"/>
    </row>
    <row r="3" spans="1:18" ht="24" thickBot="1" x14ac:dyDescent="0.35">
      <c r="A3" s="78"/>
      <c r="B3" s="84" t="s">
        <v>2</v>
      </c>
      <c r="C3" s="85"/>
      <c r="D3" s="86">
        <v>8</v>
      </c>
      <c r="E3" s="57" t="s">
        <v>68</v>
      </c>
      <c r="F3" s="87"/>
      <c r="G3" s="30" t="s">
        <v>81</v>
      </c>
      <c r="H3" s="88"/>
      <c r="I3" s="36" t="s">
        <v>1</v>
      </c>
      <c r="J3" s="55">
        <f>G11</f>
        <v>2185</v>
      </c>
      <c r="K3" s="41">
        <f>J3*E1</f>
        <v>3703575</v>
      </c>
      <c r="L3" s="75"/>
      <c r="M3" s="89"/>
      <c r="N3" s="89"/>
      <c r="O3" s="89"/>
      <c r="P3" s="89"/>
      <c r="Q3" s="76"/>
      <c r="R3" s="76"/>
    </row>
    <row r="4" spans="1:18" ht="19.5" thickBot="1" x14ac:dyDescent="0.3">
      <c r="A4" s="78"/>
      <c r="B4" s="84" t="s">
        <v>51</v>
      </c>
      <c r="C4" s="85"/>
      <c r="D4" s="19">
        <v>9</v>
      </c>
      <c r="E4" s="57" t="s">
        <v>69</v>
      </c>
      <c r="F4" s="87"/>
      <c r="G4" s="90">
        <v>0</v>
      </c>
      <c r="H4" s="88"/>
      <c r="I4" s="36" t="s">
        <v>3</v>
      </c>
      <c r="J4" s="52">
        <f>I35</f>
        <v>2876.25</v>
      </c>
      <c r="K4" s="41">
        <f>J4*E1</f>
        <v>4875243.75</v>
      </c>
      <c r="L4" s="75"/>
      <c r="M4" s="89"/>
      <c r="N4" s="89"/>
      <c r="O4" s="89"/>
      <c r="P4" s="89"/>
      <c r="Q4" s="76"/>
      <c r="R4" s="76"/>
    </row>
    <row r="5" spans="1:18" ht="21.75" customHeight="1" thickBot="1" x14ac:dyDescent="0.35">
      <c r="A5" s="78"/>
      <c r="B5" s="84" t="s">
        <v>4</v>
      </c>
      <c r="C5" s="85"/>
      <c r="D5" s="11" t="s">
        <v>56</v>
      </c>
      <c r="E5" s="57" t="s">
        <v>95</v>
      </c>
      <c r="F5" s="87"/>
      <c r="G5" s="90">
        <v>0</v>
      </c>
      <c r="H5" s="88"/>
      <c r="I5" s="27" t="s">
        <v>124</v>
      </c>
      <c r="J5" s="28">
        <f>J2+J3+J4</f>
        <v>10836.25</v>
      </c>
      <c r="K5" s="29">
        <f>K4+K3+K2</f>
        <v>18367443.75</v>
      </c>
      <c r="L5" s="75"/>
      <c r="M5" s="102"/>
      <c r="N5" s="102"/>
      <c r="O5" s="89"/>
      <c r="P5" s="89"/>
      <c r="Q5" s="76"/>
      <c r="R5" s="76"/>
    </row>
    <row r="6" spans="1:18" ht="21.75" customHeight="1" thickBot="1" x14ac:dyDescent="0.35">
      <c r="A6" s="78"/>
      <c r="B6" s="84" t="s">
        <v>5</v>
      </c>
      <c r="C6" s="85"/>
      <c r="D6" s="12">
        <v>0</v>
      </c>
      <c r="E6" s="57" t="s">
        <v>100</v>
      </c>
      <c r="F6" s="58"/>
      <c r="G6" s="91" t="s">
        <v>110</v>
      </c>
      <c r="H6" s="88"/>
      <c r="I6" s="36" t="s">
        <v>6</v>
      </c>
      <c r="J6" s="37" t="s">
        <v>7</v>
      </c>
      <c r="K6" s="38">
        <f>D13</f>
        <v>1383000</v>
      </c>
      <c r="L6" s="75"/>
      <c r="M6" s="102"/>
      <c r="N6" s="102"/>
      <c r="O6" s="89"/>
      <c r="P6" s="89"/>
      <c r="Q6" s="76"/>
      <c r="R6" s="76"/>
    </row>
    <row r="7" spans="1:18" ht="19.5" customHeight="1" thickBot="1" x14ac:dyDescent="0.3">
      <c r="A7" s="78"/>
      <c r="B7" s="84" t="s">
        <v>35</v>
      </c>
      <c r="C7" s="85"/>
      <c r="D7" s="13">
        <v>7</v>
      </c>
      <c r="E7" s="57" t="s">
        <v>108</v>
      </c>
      <c r="F7" s="58"/>
      <c r="G7" s="30">
        <v>0</v>
      </c>
      <c r="H7" s="88"/>
      <c r="I7" s="39" t="s">
        <v>9</v>
      </c>
      <c r="J7" s="40" t="s">
        <v>7</v>
      </c>
      <c r="K7" s="41">
        <f>(K5+K6)*D10</f>
        <v>2370053.25</v>
      </c>
      <c r="L7" s="75"/>
      <c r="M7" s="102"/>
      <c r="N7" s="102"/>
      <c r="O7" s="89"/>
      <c r="P7" s="89"/>
      <c r="Q7" s="76"/>
      <c r="R7" s="76"/>
    </row>
    <row r="8" spans="1:18" ht="19.5" customHeight="1" thickBot="1" x14ac:dyDescent="0.3">
      <c r="A8" s="78"/>
      <c r="B8" s="84" t="s">
        <v>36</v>
      </c>
      <c r="C8" s="85"/>
      <c r="D8" s="14" t="s">
        <v>26</v>
      </c>
      <c r="E8" s="61" t="s">
        <v>109</v>
      </c>
      <c r="F8" s="62"/>
      <c r="G8" s="26">
        <v>0</v>
      </c>
      <c r="H8" s="88"/>
      <c r="I8" s="42" t="s">
        <v>11</v>
      </c>
      <c r="J8" s="40" t="s">
        <v>7</v>
      </c>
      <c r="K8" s="41">
        <f>(K5+K6)*D9</f>
        <v>1580035.5</v>
      </c>
      <c r="L8" s="75"/>
      <c r="M8" s="102"/>
      <c r="N8" s="102"/>
      <c r="O8" s="89"/>
      <c r="P8" s="89"/>
      <c r="Q8" s="76"/>
      <c r="R8" s="76"/>
    </row>
    <row r="9" spans="1:18" ht="19.5" thickBot="1" x14ac:dyDescent="0.3">
      <c r="A9" s="78"/>
      <c r="B9" s="92" t="s">
        <v>38</v>
      </c>
      <c r="C9" s="93"/>
      <c r="D9" s="23">
        <v>0.08</v>
      </c>
      <c r="E9" s="57" t="s">
        <v>62</v>
      </c>
      <c r="F9" s="58"/>
      <c r="G9" s="26">
        <v>0</v>
      </c>
      <c r="H9" s="94"/>
      <c r="I9" s="42" t="s">
        <v>13</v>
      </c>
      <c r="J9" s="43">
        <f>F50*810</f>
        <v>0</v>
      </c>
      <c r="K9" s="41">
        <f>J9*E1</f>
        <v>0</v>
      </c>
      <c r="L9" s="75"/>
      <c r="M9" s="102"/>
      <c r="N9" s="102"/>
      <c r="O9" s="89"/>
      <c r="P9" s="89"/>
      <c r="Q9" s="76"/>
      <c r="R9" s="76"/>
    </row>
    <row r="10" spans="1:18" ht="19.5" customHeight="1" thickBot="1" x14ac:dyDescent="0.3">
      <c r="A10" s="78"/>
      <c r="B10" s="92" t="s">
        <v>50</v>
      </c>
      <c r="C10" s="93"/>
      <c r="D10" s="32">
        <v>0.12</v>
      </c>
      <c r="E10" s="92" t="s">
        <v>61</v>
      </c>
      <c r="F10" s="93"/>
      <c r="G10" s="14">
        <v>1500</v>
      </c>
      <c r="H10" s="95"/>
      <c r="I10" s="42" t="s">
        <v>15</v>
      </c>
      <c r="J10" s="43">
        <f>D6*210</f>
        <v>0</v>
      </c>
      <c r="K10" s="41">
        <f>J10*E1</f>
        <v>0</v>
      </c>
      <c r="L10" s="75"/>
      <c r="M10" s="102"/>
      <c r="N10" s="102"/>
      <c r="O10" s="96">
        <f>K18-(N160+N159+218610+10000)</f>
        <v>25381586.327500001</v>
      </c>
      <c r="P10" s="89"/>
      <c r="Q10" s="76"/>
      <c r="R10" s="76"/>
    </row>
    <row r="11" spans="1:18" ht="19.5" customHeight="1" thickBot="1" x14ac:dyDescent="0.3">
      <c r="A11" s="78"/>
      <c r="B11" s="92" t="s">
        <v>39</v>
      </c>
      <c r="C11" s="93"/>
      <c r="D11" s="33">
        <v>870</v>
      </c>
      <c r="E11" s="92" t="s">
        <v>60</v>
      </c>
      <c r="F11" s="93"/>
      <c r="G11" s="14">
        <v>2185</v>
      </c>
      <c r="H11" s="95"/>
      <c r="I11" s="44" t="s">
        <v>17</v>
      </c>
      <c r="J11" s="45">
        <f>D14</f>
        <v>240</v>
      </c>
      <c r="K11" s="41">
        <f>J11*E1</f>
        <v>406800</v>
      </c>
      <c r="L11" s="75"/>
      <c r="M11" s="102"/>
      <c r="N11" s="102"/>
      <c r="O11" s="89"/>
      <c r="P11" s="89"/>
      <c r="Q11" s="76"/>
      <c r="R11" s="76"/>
    </row>
    <row r="12" spans="1:18" ht="19.5" thickBot="1" x14ac:dyDescent="0.25">
      <c r="A12" s="78"/>
      <c r="B12" s="92" t="s">
        <v>40</v>
      </c>
      <c r="C12" s="93"/>
      <c r="D12" s="34" t="s">
        <v>31</v>
      </c>
      <c r="E12" s="92" t="s">
        <v>52</v>
      </c>
      <c r="F12" s="93"/>
      <c r="G12" s="14">
        <v>0</v>
      </c>
      <c r="H12" s="95"/>
      <c r="I12" s="36" t="s">
        <v>42</v>
      </c>
      <c r="J12" s="53">
        <f>G10</f>
        <v>1500</v>
      </c>
      <c r="K12" s="41">
        <f>E1*J12</f>
        <v>2542500</v>
      </c>
      <c r="L12" s="75"/>
      <c r="M12" s="63"/>
      <c r="N12" s="63"/>
      <c r="O12" s="63"/>
      <c r="P12" s="63"/>
      <c r="Q12" s="76"/>
      <c r="R12" s="76"/>
    </row>
    <row r="13" spans="1:18" ht="19.5" thickBot="1" x14ac:dyDescent="0.3">
      <c r="A13" s="78"/>
      <c r="B13" s="92" t="s">
        <v>41</v>
      </c>
      <c r="C13" s="93"/>
      <c r="D13" s="35">
        <v>1383000</v>
      </c>
      <c r="E13" s="92" t="s">
        <v>53</v>
      </c>
      <c r="F13" s="93"/>
      <c r="G13" s="14">
        <v>0</v>
      </c>
      <c r="H13" s="95"/>
      <c r="I13" s="49" t="s">
        <v>117</v>
      </c>
      <c r="J13" s="53">
        <f>I78</f>
        <v>900</v>
      </c>
      <c r="K13" s="56">
        <f>J13*E1</f>
        <v>1525500</v>
      </c>
      <c r="L13" s="75"/>
      <c r="M13" s="97"/>
      <c r="N13" s="97"/>
      <c r="O13" s="97"/>
      <c r="P13" s="97"/>
      <c r="Q13" s="98"/>
      <c r="R13" s="76"/>
    </row>
    <row r="14" spans="1:18" ht="19.5" thickBot="1" x14ac:dyDescent="0.3">
      <c r="A14" s="78"/>
      <c r="B14" s="92" t="s">
        <v>47</v>
      </c>
      <c r="C14" s="93"/>
      <c r="D14" s="14">
        <v>240</v>
      </c>
      <c r="E14" s="99" t="s">
        <v>130</v>
      </c>
      <c r="F14" s="100"/>
      <c r="G14" s="101"/>
      <c r="H14" s="102"/>
      <c r="I14" s="36" t="s">
        <v>105</v>
      </c>
      <c r="J14" s="54">
        <f>I81</f>
        <v>0</v>
      </c>
      <c r="K14" s="56">
        <f>J14*E1</f>
        <v>0</v>
      </c>
      <c r="L14" s="75"/>
      <c r="M14" s="64"/>
      <c r="N14" s="64"/>
      <c r="O14" s="64"/>
      <c r="P14" s="64"/>
      <c r="Q14" s="76"/>
      <c r="R14" s="76"/>
    </row>
    <row r="15" spans="1:18" ht="19.5" thickBot="1" x14ac:dyDescent="0.3">
      <c r="A15" s="78"/>
      <c r="B15" s="103" t="s">
        <v>128</v>
      </c>
      <c r="C15" s="103"/>
      <c r="D15" s="104"/>
      <c r="E15" s="105"/>
      <c r="F15" s="106"/>
      <c r="G15" s="107"/>
      <c r="H15" s="102"/>
      <c r="I15" s="36" t="s">
        <v>106</v>
      </c>
      <c r="J15" s="55">
        <f>G7*130</f>
        <v>0</v>
      </c>
      <c r="K15" s="56">
        <f>J15*E1</f>
        <v>0</v>
      </c>
      <c r="L15" s="102"/>
      <c r="M15" s="108"/>
      <c r="N15" s="108"/>
      <c r="O15" s="108"/>
      <c r="P15" s="108"/>
      <c r="Q15" s="76"/>
      <c r="R15" s="76"/>
    </row>
    <row r="16" spans="1:18" ht="19.5" thickBot="1" x14ac:dyDescent="0.3">
      <c r="A16" s="78"/>
      <c r="B16" s="76"/>
      <c r="C16" s="76"/>
      <c r="D16" s="76"/>
      <c r="E16" s="76"/>
      <c r="F16" s="76"/>
      <c r="G16" s="76"/>
      <c r="H16" s="76"/>
      <c r="I16" s="36" t="s">
        <v>107</v>
      </c>
      <c r="J16" s="55"/>
      <c r="K16" s="56">
        <f>G8</f>
        <v>0</v>
      </c>
      <c r="L16" s="102"/>
      <c r="M16" s="102"/>
      <c r="N16" s="102"/>
      <c r="O16" s="102"/>
      <c r="P16" s="102"/>
      <c r="Q16" s="102"/>
      <c r="R16" s="76"/>
    </row>
    <row r="17" spans="1:18" ht="19.5" thickBot="1" x14ac:dyDescent="0.3">
      <c r="A17" s="109"/>
      <c r="B17" s="76"/>
      <c r="C17" s="76"/>
      <c r="D17" s="76"/>
      <c r="E17" s="76"/>
      <c r="F17" s="76"/>
      <c r="G17" s="76"/>
      <c r="H17" s="110"/>
      <c r="I17" s="36" t="s">
        <v>62</v>
      </c>
      <c r="J17" s="55"/>
      <c r="K17" s="56">
        <f>G9</f>
        <v>0</v>
      </c>
      <c r="L17" s="102"/>
      <c r="M17" s="102"/>
      <c r="N17" s="102"/>
      <c r="O17" s="102"/>
      <c r="P17" s="102"/>
      <c r="Q17" s="102"/>
      <c r="R17" s="76"/>
    </row>
    <row r="18" spans="1:18" ht="21.75" thickBot="1" x14ac:dyDescent="0.3">
      <c r="A18" s="111"/>
      <c r="B18" s="76"/>
      <c r="C18" s="76"/>
      <c r="D18" s="76"/>
      <c r="E18" s="76"/>
      <c r="F18" s="76"/>
      <c r="G18" s="76"/>
      <c r="H18" s="110"/>
      <c r="I18" s="112" t="s">
        <v>18</v>
      </c>
      <c r="J18" s="113">
        <f>SUM(J9:J15)+J5</f>
        <v>13476.25</v>
      </c>
      <c r="K18" s="114">
        <f>SUM(K5:K17)</f>
        <v>28175332.5</v>
      </c>
      <c r="L18" s="102"/>
      <c r="M18" s="115"/>
      <c r="N18" s="97"/>
      <c r="O18" s="97"/>
      <c r="P18" s="102"/>
      <c r="Q18" s="102"/>
      <c r="R18" s="76"/>
    </row>
    <row r="19" spans="1:18" ht="21" customHeight="1" x14ac:dyDescent="0.2">
      <c r="A19" s="111"/>
      <c r="B19" s="116"/>
      <c r="C19" s="116"/>
      <c r="D19" s="31"/>
      <c r="E19" s="75"/>
      <c r="F19" s="75"/>
      <c r="G19" s="117"/>
      <c r="H19" s="118"/>
      <c r="I19" s="89"/>
      <c r="J19" s="89"/>
      <c r="K19" s="89"/>
      <c r="L19" s="102"/>
      <c r="M19" s="76"/>
      <c r="N19" s="76"/>
      <c r="O19" s="76"/>
      <c r="P19" s="102"/>
      <c r="Q19" s="102"/>
      <c r="R19" s="76"/>
    </row>
    <row r="20" spans="1:18" ht="18.75" x14ac:dyDescent="0.25">
      <c r="A20" s="119" t="s">
        <v>0</v>
      </c>
      <c r="B20" s="120"/>
      <c r="C20" s="121" t="s">
        <v>19</v>
      </c>
      <c r="D20" s="121" t="s">
        <v>20</v>
      </c>
      <c r="E20" s="121" t="s">
        <v>21</v>
      </c>
      <c r="F20" s="121" t="s">
        <v>22</v>
      </c>
      <c r="G20" s="121"/>
      <c r="H20" s="121" t="s">
        <v>23</v>
      </c>
      <c r="I20" s="22" t="s">
        <v>34</v>
      </c>
      <c r="J20" s="122"/>
      <c r="K20" s="123" t="s">
        <v>37</v>
      </c>
      <c r="L20" s="124" t="s">
        <v>24</v>
      </c>
      <c r="M20" s="125" t="s">
        <v>25</v>
      </c>
      <c r="N20" s="125" t="s">
        <v>26</v>
      </c>
      <c r="O20" s="125" t="s">
        <v>27</v>
      </c>
      <c r="P20" s="126" t="s">
        <v>28</v>
      </c>
      <c r="Q20" s="122"/>
      <c r="R20" s="76"/>
    </row>
    <row r="21" spans="1:18" ht="18.75" x14ac:dyDescent="0.25">
      <c r="A21" s="127">
        <v>1</v>
      </c>
      <c r="B21" s="127" t="s">
        <v>29</v>
      </c>
      <c r="C21" s="127">
        <v>1200</v>
      </c>
      <c r="D21" s="127">
        <v>250</v>
      </c>
      <c r="E21" s="127">
        <v>15</v>
      </c>
      <c r="F21" s="127">
        <v>10</v>
      </c>
      <c r="G21" s="127"/>
      <c r="H21" s="2">
        <f>D11</f>
        <v>870</v>
      </c>
      <c r="I21" s="3">
        <f>(F21+E21)*F32+(H21/2)+D21+C21</f>
        <v>2103.75</v>
      </c>
      <c r="J21" s="122"/>
      <c r="K21" s="128">
        <v>1</v>
      </c>
      <c r="L21" s="126">
        <v>2400</v>
      </c>
      <c r="M21" s="126">
        <v>2650</v>
      </c>
      <c r="N21" s="126">
        <v>0</v>
      </c>
      <c r="O21" s="126">
        <v>0</v>
      </c>
      <c r="P21" s="126">
        <v>0</v>
      </c>
      <c r="Q21" s="122"/>
      <c r="R21" s="76"/>
    </row>
    <row r="22" spans="1:18" ht="18.75" x14ac:dyDescent="0.25">
      <c r="A22" s="129">
        <v>2</v>
      </c>
      <c r="B22" s="129" t="s">
        <v>30</v>
      </c>
      <c r="C22" s="129">
        <v>1400</v>
      </c>
      <c r="D22" s="129">
        <v>300</v>
      </c>
      <c r="E22" s="129">
        <v>20</v>
      </c>
      <c r="F22" s="129">
        <v>12</v>
      </c>
      <c r="G22" s="129"/>
      <c r="H22" s="4">
        <f>D11</f>
        <v>870</v>
      </c>
      <c r="I22" s="1">
        <f>(F22+E22)*F32+(H22/2)+D22+C22</f>
        <v>2415</v>
      </c>
      <c r="J22" s="122"/>
      <c r="K22" s="128">
        <v>2</v>
      </c>
      <c r="L22" s="126">
        <v>2600</v>
      </c>
      <c r="M22" s="126">
        <v>2850</v>
      </c>
      <c r="N22" s="126">
        <v>0</v>
      </c>
      <c r="O22" s="126">
        <v>0</v>
      </c>
      <c r="P22" s="126">
        <v>0</v>
      </c>
      <c r="Q22" s="122"/>
      <c r="R22" s="76"/>
    </row>
    <row r="23" spans="1:18" ht="18.75" x14ac:dyDescent="0.25">
      <c r="A23" s="130">
        <v>3</v>
      </c>
      <c r="B23" s="130" t="s">
        <v>31</v>
      </c>
      <c r="C23" s="130">
        <v>1700</v>
      </c>
      <c r="D23" s="130">
        <v>400</v>
      </c>
      <c r="E23" s="130">
        <v>25</v>
      </c>
      <c r="F23" s="130">
        <v>14</v>
      </c>
      <c r="G23" s="130"/>
      <c r="H23" s="2">
        <f>D11</f>
        <v>870</v>
      </c>
      <c r="I23" s="5">
        <f>(F23+E23)*F32+(H23/2)+D23+C23</f>
        <v>2876.25</v>
      </c>
      <c r="J23" s="122"/>
      <c r="K23" s="128">
        <v>3</v>
      </c>
      <c r="L23" s="126">
        <v>2800</v>
      </c>
      <c r="M23" s="126">
        <v>3050</v>
      </c>
      <c r="N23" s="126">
        <v>0</v>
      </c>
      <c r="O23" s="126">
        <v>0</v>
      </c>
      <c r="P23" s="126">
        <v>0</v>
      </c>
      <c r="Q23" s="122"/>
      <c r="R23" s="76"/>
    </row>
    <row r="24" spans="1:18" ht="18.75" x14ac:dyDescent="0.25">
      <c r="A24" s="127">
        <v>4</v>
      </c>
      <c r="B24" s="127" t="s">
        <v>32</v>
      </c>
      <c r="C24" s="127">
        <v>2000</v>
      </c>
      <c r="D24" s="127">
        <v>600</v>
      </c>
      <c r="E24" s="127">
        <v>30</v>
      </c>
      <c r="F24" s="127">
        <v>16</v>
      </c>
      <c r="G24" s="127"/>
      <c r="H24" s="2">
        <f>D11</f>
        <v>870</v>
      </c>
      <c r="I24" s="3">
        <f>(F24+E24)*F32+(H24/2)+D24+C24</f>
        <v>3437.5</v>
      </c>
      <c r="J24" s="122"/>
      <c r="K24" s="128">
        <v>4</v>
      </c>
      <c r="L24" s="126">
        <v>3000</v>
      </c>
      <c r="M24" s="126">
        <v>3250</v>
      </c>
      <c r="N24" s="126">
        <v>3600</v>
      </c>
      <c r="O24" s="126">
        <v>4050</v>
      </c>
      <c r="P24" s="126">
        <v>4600</v>
      </c>
      <c r="Q24" s="122"/>
      <c r="R24" s="76"/>
    </row>
    <row r="25" spans="1:18" ht="19.5" thickBot="1" x14ac:dyDescent="0.3">
      <c r="A25" s="127">
        <v>5</v>
      </c>
      <c r="B25" s="127" t="s">
        <v>33</v>
      </c>
      <c r="C25" s="127">
        <v>2300</v>
      </c>
      <c r="D25" s="127">
        <v>800</v>
      </c>
      <c r="E25" s="127">
        <v>35</v>
      </c>
      <c r="F25" s="127">
        <v>18</v>
      </c>
      <c r="G25" s="127"/>
      <c r="H25" s="2">
        <f>D11</f>
        <v>870</v>
      </c>
      <c r="I25" s="3">
        <f>(F25+E25)*F32+(H25/2)+D25+C25</f>
        <v>3998.75</v>
      </c>
      <c r="J25" s="122"/>
      <c r="K25" s="128">
        <v>5</v>
      </c>
      <c r="L25" s="126">
        <v>3200</v>
      </c>
      <c r="M25" s="126">
        <v>3450</v>
      </c>
      <c r="N25" s="126">
        <v>3800</v>
      </c>
      <c r="O25" s="126">
        <v>4350</v>
      </c>
      <c r="P25" s="126">
        <v>4800</v>
      </c>
      <c r="Q25" s="122"/>
      <c r="R25" s="76"/>
    </row>
    <row r="26" spans="1:18" ht="19.5" thickBot="1" x14ac:dyDescent="0.3">
      <c r="A26" s="131"/>
      <c r="B26" s="131"/>
      <c r="C26" s="131"/>
      <c r="D26" s="131"/>
      <c r="E26" s="131"/>
      <c r="F26" s="131"/>
      <c r="G26" s="131"/>
      <c r="H26" s="6"/>
      <c r="I26" s="7" t="s">
        <v>8</v>
      </c>
      <c r="J26" s="8"/>
      <c r="K26" s="128">
        <v>6</v>
      </c>
      <c r="L26" s="126">
        <v>3400</v>
      </c>
      <c r="M26" s="126">
        <v>3650</v>
      </c>
      <c r="N26" s="126">
        <v>4000</v>
      </c>
      <c r="O26" s="126">
        <v>4450</v>
      </c>
      <c r="P26" s="126">
        <v>5000</v>
      </c>
      <c r="Q26" s="122"/>
      <c r="R26" s="76"/>
    </row>
    <row r="27" spans="1:18" ht="19.5" thickBot="1" x14ac:dyDescent="0.3">
      <c r="A27" s="132">
        <v>0</v>
      </c>
      <c r="B27" s="122"/>
      <c r="C27" s="16">
        <f>ROUND(D27,2)</f>
        <v>0</v>
      </c>
      <c r="D27" s="16">
        <f>G12*52.5</f>
        <v>0</v>
      </c>
      <c r="E27" s="16"/>
      <c r="F27" s="122"/>
      <c r="G27" s="122"/>
      <c r="H27" s="122"/>
      <c r="I27" s="7">
        <f>SUMPRODUCT((K21:K36=D7)*(L20:P20=D8)*L21:P36)</f>
        <v>4200</v>
      </c>
      <c r="J27" s="122"/>
      <c r="K27" s="128">
        <v>7</v>
      </c>
      <c r="L27" s="126">
        <v>3600</v>
      </c>
      <c r="M27" s="126">
        <v>3850</v>
      </c>
      <c r="N27" s="126">
        <v>4200</v>
      </c>
      <c r="O27" s="126">
        <v>4650</v>
      </c>
      <c r="P27" s="126">
        <v>5200</v>
      </c>
      <c r="Q27" s="122"/>
      <c r="R27" s="76"/>
    </row>
    <row r="28" spans="1:18" ht="19.5" thickBot="1" x14ac:dyDescent="0.3">
      <c r="A28" s="132">
        <v>0.01</v>
      </c>
      <c r="B28" s="122"/>
      <c r="C28" s="16">
        <f>ROUND(D28,2)</f>
        <v>0</v>
      </c>
      <c r="D28" s="16">
        <f>G13*52.5</f>
        <v>0</v>
      </c>
      <c r="E28" s="16"/>
      <c r="F28" s="133">
        <f>D3+(D4/12)</f>
        <v>8.75</v>
      </c>
      <c r="G28" s="134"/>
      <c r="H28" s="122"/>
      <c r="I28" s="7" t="s">
        <v>34</v>
      </c>
      <c r="J28" s="122"/>
      <c r="K28" s="128">
        <v>8</v>
      </c>
      <c r="L28" s="126">
        <v>3800</v>
      </c>
      <c r="M28" s="126">
        <v>4050</v>
      </c>
      <c r="N28" s="126">
        <v>4400</v>
      </c>
      <c r="O28" s="126">
        <v>4850</v>
      </c>
      <c r="P28" s="126">
        <v>5400</v>
      </c>
      <c r="Q28" s="122"/>
      <c r="R28" s="76"/>
    </row>
    <row r="29" spans="1:18" ht="19.5" thickBot="1" x14ac:dyDescent="0.3">
      <c r="A29" s="132">
        <v>0.02</v>
      </c>
      <c r="B29" s="122"/>
      <c r="C29" s="16">
        <f>C27+C28</f>
        <v>0</v>
      </c>
      <c r="D29" s="16" t="s">
        <v>54</v>
      </c>
      <c r="E29" s="16"/>
      <c r="F29" s="122"/>
      <c r="G29" s="122"/>
      <c r="H29" s="122"/>
      <c r="I29" s="15">
        <f>SUMPRODUCT((B21:B25=D12)*I21:I25)</f>
        <v>2876.25</v>
      </c>
      <c r="J29" s="122"/>
      <c r="K29" s="128">
        <v>9</v>
      </c>
      <c r="L29" s="126">
        <v>4000</v>
      </c>
      <c r="M29" s="126">
        <v>4250</v>
      </c>
      <c r="N29" s="126">
        <v>4600</v>
      </c>
      <c r="O29" s="126">
        <v>5050</v>
      </c>
      <c r="P29" s="126">
        <v>5600</v>
      </c>
      <c r="Q29" s="122"/>
      <c r="R29" s="76"/>
    </row>
    <row r="30" spans="1:18" ht="15.75" thickBot="1" x14ac:dyDescent="0.25">
      <c r="A30" s="132">
        <v>0.03</v>
      </c>
      <c r="B30" s="122"/>
      <c r="C30" s="16"/>
      <c r="D30" s="16"/>
      <c r="E30" s="16"/>
      <c r="F30" s="122"/>
      <c r="G30" s="122"/>
      <c r="H30" s="122"/>
      <c r="I30" s="122"/>
      <c r="J30" s="122"/>
      <c r="K30" s="128">
        <v>10</v>
      </c>
      <c r="L30" s="126">
        <v>4200</v>
      </c>
      <c r="M30" s="126">
        <v>4450</v>
      </c>
      <c r="N30" s="126">
        <v>4800</v>
      </c>
      <c r="O30" s="126">
        <v>5250</v>
      </c>
      <c r="P30" s="126">
        <v>5800</v>
      </c>
      <c r="Q30" s="122"/>
      <c r="R30" s="76"/>
    </row>
    <row r="31" spans="1:18" ht="15.75" thickBot="1" x14ac:dyDescent="0.25">
      <c r="A31" s="132">
        <v>0.04</v>
      </c>
      <c r="B31" s="122"/>
      <c r="C31" s="16"/>
      <c r="D31" s="16"/>
      <c r="E31" s="16"/>
      <c r="F31" s="122"/>
      <c r="G31" s="122"/>
      <c r="H31" s="122"/>
      <c r="I31" s="9" t="s">
        <v>46</v>
      </c>
      <c r="J31" s="122"/>
      <c r="K31" s="128">
        <v>11</v>
      </c>
      <c r="L31" s="126">
        <v>4400</v>
      </c>
      <c r="M31" s="126">
        <v>4650</v>
      </c>
      <c r="N31" s="126">
        <v>5000</v>
      </c>
      <c r="O31" s="126">
        <v>5450</v>
      </c>
      <c r="P31" s="126">
        <v>6000</v>
      </c>
      <c r="Q31" s="122"/>
      <c r="R31" s="76"/>
    </row>
    <row r="32" spans="1:18" ht="15.75" thickBot="1" x14ac:dyDescent="0.25">
      <c r="A32" s="132">
        <v>0.05</v>
      </c>
      <c r="B32" s="122"/>
      <c r="C32" s="18"/>
      <c r="D32" s="18"/>
      <c r="E32" s="16"/>
      <c r="F32" s="9">
        <f>ROUND(F28,2)</f>
        <v>8.75</v>
      </c>
      <c r="G32" s="25"/>
      <c r="H32" s="122"/>
      <c r="I32" s="10">
        <f>I27*1.1*0.75</f>
        <v>3465</v>
      </c>
      <c r="J32" s="122"/>
      <c r="K32" s="128">
        <v>12</v>
      </c>
      <c r="L32" s="126">
        <v>4600</v>
      </c>
      <c r="M32" s="126">
        <v>4850</v>
      </c>
      <c r="N32" s="126">
        <v>5200</v>
      </c>
      <c r="O32" s="126">
        <v>5650</v>
      </c>
      <c r="P32" s="126">
        <v>6200</v>
      </c>
      <c r="Q32" s="122"/>
      <c r="R32" s="76"/>
    </row>
    <row r="33" spans="1:18" ht="15.75" thickBot="1" x14ac:dyDescent="0.25">
      <c r="A33" s="132">
        <v>0.06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8">
        <v>13</v>
      </c>
      <c r="L33" s="126">
        <v>4800</v>
      </c>
      <c r="M33" s="126">
        <v>5050</v>
      </c>
      <c r="N33" s="126">
        <v>5400</v>
      </c>
      <c r="O33" s="126">
        <v>5850</v>
      </c>
      <c r="P33" s="126">
        <v>6400</v>
      </c>
      <c r="Q33" s="122"/>
      <c r="R33" s="76"/>
    </row>
    <row r="34" spans="1:18" ht="19.5" thickBot="1" x14ac:dyDescent="0.3">
      <c r="A34" s="132">
        <v>7.0000000000000007E-2</v>
      </c>
      <c r="B34" s="122"/>
      <c r="C34" s="122"/>
      <c r="D34" s="122"/>
      <c r="E34" s="122"/>
      <c r="F34" s="135"/>
      <c r="G34" s="136"/>
      <c r="H34" s="122"/>
      <c r="I34" s="7" t="s">
        <v>64</v>
      </c>
      <c r="J34" s="122"/>
      <c r="K34" s="128">
        <v>14</v>
      </c>
      <c r="L34" s="126">
        <v>5000</v>
      </c>
      <c r="M34" s="126">
        <v>5350</v>
      </c>
      <c r="N34" s="126">
        <v>5600</v>
      </c>
      <c r="O34" s="126">
        <v>6050</v>
      </c>
      <c r="P34" s="126">
        <v>6600</v>
      </c>
      <c r="Q34" s="122"/>
      <c r="R34" s="76"/>
    </row>
    <row r="35" spans="1:18" ht="19.5" thickBot="1" x14ac:dyDescent="0.3">
      <c r="A35" s="132">
        <v>0.08</v>
      </c>
      <c r="B35" s="122"/>
      <c r="C35" s="122"/>
      <c r="D35" s="122"/>
      <c r="E35" s="122"/>
      <c r="F35" s="59">
        <f>SUMPRODUCT((B91:B106=D7)*(C90:G90=D8)*C91:G106)</f>
        <v>1155</v>
      </c>
      <c r="G35" s="60"/>
      <c r="H35" s="122"/>
      <c r="I35" s="17">
        <f>IF(I38&gt;I32,J2*0.75,I38)</f>
        <v>2876.25</v>
      </c>
      <c r="J35" s="122"/>
      <c r="K35" s="128">
        <v>15</v>
      </c>
      <c r="L35" s="126">
        <v>5300</v>
      </c>
      <c r="M35" s="126">
        <v>5450</v>
      </c>
      <c r="N35" s="126">
        <v>5800</v>
      </c>
      <c r="O35" s="126">
        <v>6250</v>
      </c>
      <c r="P35" s="126">
        <v>6800</v>
      </c>
      <c r="Q35" s="122"/>
      <c r="R35" s="76"/>
    </row>
    <row r="36" spans="1:18" ht="15.75" thickBot="1" x14ac:dyDescent="0.25">
      <c r="A36" s="132">
        <v>0.09</v>
      </c>
      <c r="B36" s="122"/>
      <c r="C36" s="122"/>
      <c r="D36" s="122"/>
      <c r="E36" s="122"/>
      <c r="F36" s="135">
        <f>F35*E1</f>
        <v>1957725</v>
      </c>
      <c r="G36" s="136"/>
      <c r="H36" s="122"/>
      <c r="I36" s="122"/>
      <c r="J36" s="122"/>
      <c r="K36" s="128">
        <v>16</v>
      </c>
      <c r="L36" s="126">
        <v>5400</v>
      </c>
      <c r="M36" s="126">
        <v>5650</v>
      </c>
      <c r="N36" s="126">
        <v>6000</v>
      </c>
      <c r="O36" s="126">
        <v>6450</v>
      </c>
      <c r="P36" s="126">
        <v>7000</v>
      </c>
      <c r="Q36" s="122"/>
      <c r="R36" s="76"/>
    </row>
    <row r="37" spans="1:18" ht="19.5" thickBot="1" x14ac:dyDescent="0.3">
      <c r="A37" s="132">
        <v>0.1</v>
      </c>
      <c r="B37" s="122"/>
      <c r="C37" s="122"/>
      <c r="D37" s="122"/>
      <c r="E37" s="122"/>
      <c r="F37" s="122"/>
      <c r="G37" s="122"/>
      <c r="H37" s="122"/>
      <c r="I37" s="7" t="s">
        <v>63</v>
      </c>
      <c r="J37" s="122"/>
      <c r="K37" s="122"/>
      <c r="L37" s="122"/>
      <c r="M37" s="122"/>
      <c r="N37" s="122"/>
      <c r="O37" s="122"/>
      <c r="P37" s="122"/>
      <c r="Q37" s="122"/>
      <c r="R37" s="76"/>
    </row>
    <row r="38" spans="1:18" ht="18.75" x14ac:dyDescent="0.25">
      <c r="A38" s="132">
        <v>0.11</v>
      </c>
      <c r="B38" s="122"/>
      <c r="C38" s="122"/>
      <c r="D38" s="122"/>
      <c r="E38" s="122"/>
      <c r="F38" s="122"/>
      <c r="G38" s="122"/>
      <c r="H38" s="122"/>
      <c r="I38" s="24">
        <f>I29+C29</f>
        <v>2876.25</v>
      </c>
      <c r="J38" s="122"/>
      <c r="K38" s="122"/>
      <c r="L38" s="122"/>
      <c r="M38" s="122"/>
      <c r="N38" s="122"/>
      <c r="O38" s="122"/>
      <c r="P38" s="122"/>
      <c r="Q38" s="122"/>
      <c r="R38" s="76"/>
    </row>
    <row r="39" spans="1:18" ht="18" x14ac:dyDescent="0.2">
      <c r="A39" s="132">
        <v>0.12</v>
      </c>
      <c r="B39" s="122"/>
      <c r="C39" s="122">
        <v>0</v>
      </c>
      <c r="D39" s="20" t="s">
        <v>24</v>
      </c>
      <c r="E39" s="21" t="s">
        <v>43</v>
      </c>
      <c r="F39" s="16">
        <f>G12+G13</f>
        <v>0</v>
      </c>
      <c r="G39" s="16"/>
      <c r="H39" s="122"/>
      <c r="I39" s="122"/>
      <c r="J39" s="122"/>
      <c r="K39" s="137">
        <f>IF(E1=1006,I41,I42)</f>
        <v>10000000</v>
      </c>
      <c r="L39" s="122"/>
      <c r="M39" s="122"/>
      <c r="N39" s="122"/>
      <c r="O39" s="122"/>
      <c r="P39" s="122"/>
      <c r="Q39" s="122"/>
      <c r="R39" s="76"/>
    </row>
    <row r="40" spans="1:18" ht="18" x14ac:dyDescent="0.2">
      <c r="A40" s="132">
        <v>0.13</v>
      </c>
      <c r="B40" s="122"/>
      <c r="C40" s="122">
        <v>1</v>
      </c>
      <c r="D40" s="20" t="s">
        <v>25</v>
      </c>
      <c r="E40" s="21" t="s">
        <v>29</v>
      </c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76"/>
    </row>
    <row r="41" spans="1:18" ht="18" x14ac:dyDescent="0.2">
      <c r="A41" s="132">
        <v>0.14000000000000001</v>
      </c>
      <c r="B41" s="122"/>
      <c r="C41" s="122">
        <v>2</v>
      </c>
      <c r="D41" s="20" t="s">
        <v>26</v>
      </c>
      <c r="E41" s="21" t="s">
        <v>30</v>
      </c>
      <c r="F41" s="122"/>
      <c r="G41" s="122"/>
      <c r="H41" s="122">
        <v>1006</v>
      </c>
      <c r="I41" s="138">
        <v>8330000</v>
      </c>
      <c r="J41" s="122"/>
      <c r="K41" s="138">
        <v>11500000</v>
      </c>
      <c r="L41" s="122"/>
      <c r="M41" s="122">
        <f>IF(H1=1395,K42,K41)</f>
        <v>13000000</v>
      </c>
      <c r="N41" s="122"/>
      <c r="O41" s="122"/>
      <c r="P41" s="122"/>
      <c r="Q41" s="122"/>
      <c r="R41" s="76"/>
    </row>
    <row r="42" spans="1:18" ht="18" x14ac:dyDescent="0.2">
      <c r="A42" s="132">
        <v>0.15</v>
      </c>
      <c r="B42" s="122"/>
      <c r="C42" s="122">
        <v>3</v>
      </c>
      <c r="D42" s="20" t="s">
        <v>27</v>
      </c>
      <c r="E42" s="21" t="s">
        <v>31</v>
      </c>
      <c r="F42" s="122"/>
      <c r="G42" s="122"/>
      <c r="H42" s="122">
        <v>1376</v>
      </c>
      <c r="I42" s="138">
        <v>10000000</v>
      </c>
      <c r="J42" s="122"/>
      <c r="K42" s="138">
        <v>13000000</v>
      </c>
      <c r="L42" s="122"/>
      <c r="M42" s="122"/>
      <c r="N42" s="122"/>
      <c r="O42" s="122"/>
      <c r="P42" s="122"/>
      <c r="Q42" s="122"/>
      <c r="R42" s="76"/>
    </row>
    <row r="43" spans="1:18" ht="18" x14ac:dyDescent="0.2">
      <c r="A43" s="132">
        <v>0.16</v>
      </c>
      <c r="B43" s="122"/>
      <c r="C43" s="122">
        <v>4</v>
      </c>
      <c r="D43" s="20" t="s">
        <v>28</v>
      </c>
      <c r="E43" s="21" t="s">
        <v>32</v>
      </c>
      <c r="F43" s="122"/>
      <c r="G43" s="122"/>
      <c r="H43" s="122">
        <v>1541</v>
      </c>
      <c r="I43" s="122"/>
      <c r="J43" s="122"/>
      <c r="K43" s="122"/>
      <c r="L43" s="122"/>
      <c r="M43" s="122"/>
      <c r="N43" s="122"/>
      <c r="O43" s="122"/>
      <c r="P43" s="122"/>
      <c r="Q43" s="122"/>
      <c r="R43" s="76"/>
    </row>
    <row r="44" spans="1:18" ht="18" x14ac:dyDescent="0.2">
      <c r="A44" s="132">
        <v>0.17</v>
      </c>
      <c r="B44" s="122"/>
      <c r="C44" s="122">
        <v>5</v>
      </c>
      <c r="D44" s="20"/>
      <c r="E44" s="21" t="s">
        <v>33</v>
      </c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76"/>
    </row>
    <row r="45" spans="1:18" x14ac:dyDescent="0.2">
      <c r="A45" s="132">
        <v>0.18</v>
      </c>
      <c r="B45" s="122"/>
      <c r="C45" s="122">
        <v>6</v>
      </c>
      <c r="D45" s="122"/>
      <c r="E45" s="122"/>
      <c r="F45" s="122"/>
      <c r="G45" s="122"/>
      <c r="H45" s="122"/>
      <c r="I45" s="122">
        <v>1394</v>
      </c>
      <c r="J45" s="122"/>
      <c r="K45" s="122"/>
      <c r="L45" s="122"/>
      <c r="M45" s="122"/>
      <c r="N45" s="122"/>
      <c r="O45" s="122"/>
      <c r="P45" s="122"/>
      <c r="Q45" s="122"/>
      <c r="R45" s="76"/>
    </row>
    <row r="46" spans="1:18" x14ac:dyDescent="0.2">
      <c r="A46" s="132">
        <v>0.19</v>
      </c>
      <c r="B46" s="122"/>
      <c r="C46" s="122">
        <v>7</v>
      </c>
      <c r="D46" s="122"/>
      <c r="E46" s="122"/>
      <c r="F46" s="122"/>
      <c r="G46" s="122"/>
      <c r="H46" s="122"/>
      <c r="I46" s="122">
        <v>1395</v>
      </c>
      <c r="J46" s="122"/>
      <c r="K46" s="122"/>
      <c r="L46" s="122"/>
      <c r="M46" s="122"/>
      <c r="N46" s="122"/>
      <c r="O46" s="122"/>
      <c r="P46" s="122"/>
      <c r="Q46" s="122"/>
      <c r="R46" s="76"/>
    </row>
    <row r="47" spans="1:18" x14ac:dyDescent="0.2">
      <c r="A47" s="132">
        <v>0.2</v>
      </c>
      <c r="B47" s="122"/>
      <c r="C47" s="122">
        <v>8</v>
      </c>
      <c r="D47" s="122"/>
      <c r="E47" s="122" t="s">
        <v>56</v>
      </c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76"/>
    </row>
    <row r="48" spans="1:18" x14ac:dyDescent="0.2">
      <c r="A48" s="132">
        <v>0.21</v>
      </c>
      <c r="B48" s="122"/>
      <c r="C48" s="122">
        <v>9</v>
      </c>
      <c r="D48" s="122"/>
      <c r="E48" s="122" t="s">
        <v>57</v>
      </c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76"/>
    </row>
    <row r="49" spans="1:18" x14ac:dyDescent="0.2">
      <c r="A49" s="132">
        <v>0.22</v>
      </c>
      <c r="B49" s="122"/>
      <c r="C49" s="122">
        <v>10</v>
      </c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76"/>
    </row>
    <row r="50" spans="1:18" x14ac:dyDescent="0.2">
      <c r="A50" s="132">
        <v>0.23</v>
      </c>
      <c r="B50" s="122"/>
      <c r="C50" s="122">
        <v>11</v>
      </c>
      <c r="D50" s="122"/>
      <c r="E50" s="122"/>
      <c r="F50" s="122">
        <f>IF(D5&gt;"متاهل",0,1)</f>
        <v>0</v>
      </c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76"/>
    </row>
    <row r="51" spans="1:18" x14ac:dyDescent="0.2">
      <c r="A51" s="132">
        <v>0.24</v>
      </c>
      <c r="B51" s="122"/>
      <c r="C51" s="122">
        <v>12</v>
      </c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76"/>
    </row>
    <row r="52" spans="1:18" x14ac:dyDescent="0.2">
      <c r="A52" s="132">
        <v>0.25</v>
      </c>
      <c r="B52" s="122"/>
      <c r="C52" s="122">
        <v>13</v>
      </c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76"/>
    </row>
    <row r="53" spans="1:18" x14ac:dyDescent="0.2">
      <c r="A53" s="132">
        <v>0.26</v>
      </c>
      <c r="B53" s="122"/>
      <c r="C53" s="122">
        <v>14</v>
      </c>
      <c r="D53" s="122"/>
      <c r="E53" s="122"/>
      <c r="F53" s="122"/>
      <c r="G53" s="122"/>
      <c r="H53" s="122">
        <v>60</v>
      </c>
      <c r="I53" s="122" t="s">
        <v>122</v>
      </c>
      <c r="J53" s="122"/>
      <c r="K53" s="122"/>
      <c r="L53" s="122"/>
      <c r="M53" s="122"/>
      <c r="N53" s="122"/>
      <c r="O53" s="122"/>
      <c r="P53" s="122"/>
      <c r="Q53" s="122"/>
      <c r="R53" s="76"/>
    </row>
    <row r="54" spans="1:18" x14ac:dyDescent="0.2">
      <c r="A54" s="132">
        <v>0.27</v>
      </c>
      <c r="B54" s="122"/>
      <c r="C54" s="122">
        <v>15</v>
      </c>
      <c r="D54" s="122"/>
      <c r="E54" s="122"/>
      <c r="F54" s="122"/>
      <c r="G54" s="122"/>
      <c r="H54" s="122">
        <v>120</v>
      </c>
      <c r="I54" s="122" t="s">
        <v>118</v>
      </c>
      <c r="J54" s="122"/>
      <c r="K54" s="122"/>
      <c r="L54" s="122"/>
      <c r="M54" s="122"/>
      <c r="N54" s="122"/>
      <c r="O54" s="122"/>
      <c r="P54" s="122"/>
      <c r="Q54" s="122"/>
      <c r="R54" s="76"/>
    </row>
    <row r="55" spans="1:18" x14ac:dyDescent="0.2">
      <c r="A55" s="132">
        <v>0.28000000000000003</v>
      </c>
      <c r="B55" s="122"/>
      <c r="C55" s="122">
        <v>16</v>
      </c>
      <c r="D55" s="122"/>
      <c r="E55" s="122"/>
      <c r="F55" s="122"/>
      <c r="G55" s="122"/>
      <c r="H55" s="122">
        <v>240</v>
      </c>
      <c r="I55" s="122" t="s">
        <v>119</v>
      </c>
      <c r="J55" s="122"/>
      <c r="K55" s="122"/>
      <c r="L55" s="122"/>
      <c r="M55" s="122"/>
      <c r="N55" s="122"/>
      <c r="O55" s="122"/>
      <c r="P55" s="122"/>
      <c r="Q55" s="122"/>
      <c r="R55" s="76"/>
    </row>
    <row r="56" spans="1:18" x14ac:dyDescent="0.2">
      <c r="A56" s="132">
        <v>0.28999999999999998</v>
      </c>
      <c r="B56" s="122"/>
      <c r="C56" s="122">
        <v>17</v>
      </c>
      <c r="D56" s="122"/>
      <c r="E56" s="122"/>
      <c r="F56" s="122"/>
      <c r="G56" s="122"/>
      <c r="H56" s="122">
        <v>300</v>
      </c>
      <c r="I56" s="122" t="s">
        <v>120</v>
      </c>
      <c r="J56" s="122"/>
      <c r="K56" s="122"/>
      <c r="L56" s="122"/>
      <c r="M56" s="122"/>
      <c r="N56" s="122"/>
      <c r="O56" s="122"/>
      <c r="P56" s="122"/>
      <c r="Q56" s="122"/>
      <c r="R56" s="76"/>
    </row>
    <row r="57" spans="1:18" x14ac:dyDescent="0.2">
      <c r="A57" s="132">
        <v>0.3</v>
      </c>
      <c r="B57" s="122"/>
      <c r="C57" s="122">
        <v>18</v>
      </c>
      <c r="D57" s="122"/>
      <c r="E57" s="122"/>
      <c r="F57" s="122"/>
      <c r="G57" s="122"/>
      <c r="H57" s="122">
        <v>360</v>
      </c>
      <c r="I57" s="122" t="s">
        <v>121</v>
      </c>
      <c r="J57" s="122"/>
      <c r="K57" s="122"/>
      <c r="L57" s="122"/>
      <c r="M57" s="122"/>
      <c r="N57" s="122"/>
      <c r="O57" s="122"/>
      <c r="P57" s="122"/>
      <c r="Q57" s="122"/>
      <c r="R57" s="76"/>
    </row>
    <row r="58" spans="1:18" x14ac:dyDescent="0.2">
      <c r="A58" s="132">
        <v>0.31</v>
      </c>
      <c r="B58" s="122"/>
      <c r="C58" s="122">
        <v>19</v>
      </c>
      <c r="D58" s="122"/>
      <c r="E58" s="122"/>
      <c r="F58" s="122"/>
      <c r="G58" s="122"/>
      <c r="H58" s="122">
        <v>480</v>
      </c>
      <c r="I58" s="122" t="s">
        <v>123</v>
      </c>
      <c r="J58" s="122"/>
      <c r="K58" s="122"/>
      <c r="L58" s="122"/>
      <c r="M58" s="122"/>
      <c r="N58" s="122"/>
      <c r="O58" s="122"/>
      <c r="P58" s="122"/>
      <c r="Q58" s="122"/>
      <c r="R58" s="76"/>
    </row>
    <row r="59" spans="1:18" x14ac:dyDescent="0.2">
      <c r="A59" s="132">
        <v>0.32</v>
      </c>
      <c r="B59" s="122"/>
      <c r="C59" s="122">
        <v>20</v>
      </c>
      <c r="D59" s="122"/>
      <c r="E59" s="122"/>
      <c r="F59" s="122"/>
      <c r="G59" s="122"/>
      <c r="H59" s="122">
        <v>600</v>
      </c>
      <c r="I59" s="122"/>
      <c r="J59" s="122"/>
      <c r="K59" s="122"/>
      <c r="L59" s="122"/>
      <c r="M59" s="122"/>
      <c r="N59" s="122"/>
      <c r="O59" s="122"/>
      <c r="P59" s="122"/>
      <c r="Q59" s="122"/>
      <c r="R59" s="76"/>
    </row>
    <row r="60" spans="1:18" x14ac:dyDescent="0.2">
      <c r="A60" s="132">
        <v>0.33</v>
      </c>
      <c r="B60" s="122"/>
      <c r="C60" s="122">
        <v>21</v>
      </c>
      <c r="D60" s="122"/>
      <c r="E60" s="122"/>
      <c r="F60" s="122"/>
      <c r="G60" s="122"/>
      <c r="H60" s="122">
        <v>1000</v>
      </c>
      <c r="I60" s="122"/>
      <c r="J60" s="122"/>
      <c r="K60" s="122"/>
      <c r="L60" s="122"/>
      <c r="M60" s="122"/>
      <c r="N60" s="122"/>
      <c r="O60" s="122"/>
      <c r="P60" s="122"/>
      <c r="Q60" s="122"/>
      <c r="R60" s="76"/>
    </row>
    <row r="61" spans="1:18" x14ac:dyDescent="0.2">
      <c r="A61" s="132">
        <v>0.34</v>
      </c>
      <c r="B61" s="122"/>
      <c r="C61" s="122">
        <v>22</v>
      </c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76"/>
    </row>
    <row r="62" spans="1:18" x14ac:dyDescent="0.2">
      <c r="A62" s="132">
        <v>0.35</v>
      </c>
      <c r="B62" s="122"/>
      <c r="C62" s="122">
        <v>23</v>
      </c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76"/>
    </row>
    <row r="63" spans="1:18" x14ac:dyDescent="0.2">
      <c r="A63" s="132">
        <v>0.36</v>
      </c>
      <c r="B63" s="122"/>
      <c r="C63" s="122">
        <v>24</v>
      </c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76"/>
    </row>
    <row r="64" spans="1:18" x14ac:dyDescent="0.2">
      <c r="A64" s="132">
        <v>0.37</v>
      </c>
      <c r="B64" s="122"/>
      <c r="C64" s="122">
        <v>25</v>
      </c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76"/>
    </row>
    <row r="65" spans="1:18" x14ac:dyDescent="0.2">
      <c r="A65" s="132">
        <v>0.38</v>
      </c>
      <c r="B65" s="122"/>
      <c r="C65" s="122">
        <v>26</v>
      </c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76"/>
    </row>
    <row r="66" spans="1:18" x14ac:dyDescent="0.2">
      <c r="A66" s="132">
        <v>0.39</v>
      </c>
      <c r="B66" s="122"/>
      <c r="C66" s="122">
        <v>27</v>
      </c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76"/>
    </row>
    <row r="67" spans="1:18" x14ac:dyDescent="0.2">
      <c r="A67" s="132">
        <v>0.4</v>
      </c>
      <c r="B67" s="122"/>
      <c r="C67" s="122">
        <v>28</v>
      </c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76"/>
    </row>
    <row r="68" spans="1:18" x14ac:dyDescent="0.2">
      <c r="A68" s="132">
        <v>0.41</v>
      </c>
      <c r="B68" s="122"/>
      <c r="C68" s="122">
        <v>29</v>
      </c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76"/>
    </row>
    <row r="69" spans="1:18" x14ac:dyDescent="0.2">
      <c r="A69" s="132">
        <v>0.42</v>
      </c>
      <c r="B69" s="122"/>
      <c r="C69" s="122">
        <v>30</v>
      </c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76"/>
    </row>
    <row r="70" spans="1:18" x14ac:dyDescent="0.2">
      <c r="A70" s="132">
        <v>0.43</v>
      </c>
      <c r="B70" s="122"/>
      <c r="C70" s="122" t="s">
        <v>68</v>
      </c>
      <c r="D70" s="122" t="s">
        <v>69</v>
      </c>
      <c r="E70" s="122" t="s">
        <v>70</v>
      </c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76"/>
    </row>
    <row r="71" spans="1:18" ht="15.75" thickBot="1" x14ac:dyDescent="0.25">
      <c r="A71" s="132">
        <v>0.44</v>
      </c>
      <c r="B71" s="127" t="s">
        <v>67</v>
      </c>
      <c r="C71" s="127">
        <v>0</v>
      </c>
      <c r="D71" s="127">
        <v>0</v>
      </c>
      <c r="E71" s="127">
        <v>0</v>
      </c>
      <c r="F71" s="127">
        <v>0</v>
      </c>
      <c r="G71" s="131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76"/>
    </row>
    <row r="72" spans="1:18" x14ac:dyDescent="0.2">
      <c r="A72" s="132">
        <v>0.45</v>
      </c>
      <c r="B72" s="139">
        <v>1</v>
      </c>
      <c r="C72" s="127" t="s">
        <v>71</v>
      </c>
      <c r="D72" s="127" t="s">
        <v>72</v>
      </c>
      <c r="E72" s="127" t="s">
        <v>72</v>
      </c>
      <c r="F72" s="139">
        <v>400</v>
      </c>
      <c r="G72" s="140"/>
      <c r="H72" s="122"/>
      <c r="I72" s="141">
        <f>SUMIF(C71:C83,G3,F71:F83)</f>
        <v>900</v>
      </c>
      <c r="J72" s="122"/>
      <c r="K72" s="122"/>
      <c r="L72" s="122"/>
      <c r="M72" s="122" t="s">
        <v>96</v>
      </c>
      <c r="N72" s="122"/>
      <c r="O72" s="122"/>
      <c r="P72" s="122"/>
      <c r="Q72" s="122"/>
      <c r="R72" s="76"/>
    </row>
    <row r="73" spans="1:18" x14ac:dyDescent="0.2">
      <c r="A73" s="132">
        <v>0.46</v>
      </c>
      <c r="B73" s="139">
        <v>2</v>
      </c>
      <c r="C73" s="127" t="s">
        <v>73</v>
      </c>
      <c r="D73" s="127" t="s">
        <v>74</v>
      </c>
      <c r="E73" s="127" t="s">
        <v>74</v>
      </c>
      <c r="F73" s="139">
        <v>500</v>
      </c>
      <c r="G73" s="140"/>
      <c r="H73" s="122"/>
      <c r="I73" s="142">
        <f>SUMIF(D71:D83,G4,F71:F83)</f>
        <v>0</v>
      </c>
      <c r="J73" s="122"/>
      <c r="K73" s="122"/>
      <c r="L73" s="122"/>
      <c r="M73" s="122" t="s">
        <v>97</v>
      </c>
      <c r="N73" s="122"/>
      <c r="O73" s="122"/>
      <c r="P73" s="122"/>
      <c r="Q73" s="122"/>
      <c r="R73" s="76"/>
    </row>
    <row r="74" spans="1:18" x14ac:dyDescent="0.2">
      <c r="A74" s="132">
        <v>0.47</v>
      </c>
      <c r="B74" s="139">
        <v>3</v>
      </c>
      <c r="C74" s="127" t="s">
        <v>75</v>
      </c>
      <c r="D74" s="127" t="s">
        <v>76</v>
      </c>
      <c r="E74" s="127" t="s">
        <v>76</v>
      </c>
      <c r="F74" s="139">
        <v>600</v>
      </c>
      <c r="G74" s="140"/>
      <c r="H74" s="122"/>
      <c r="I74" s="142">
        <f>SUMIF(E71:E83,G5,F71:F83)</f>
        <v>0</v>
      </c>
      <c r="J74" s="122"/>
      <c r="K74" s="122"/>
      <c r="L74" s="122"/>
      <c r="M74" s="122" t="s">
        <v>98</v>
      </c>
      <c r="N74" s="122"/>
      <c r="O74" s="122"/>
      <c r="P74" s="122"/>
      <c r="Q74" s="122"/>
      <c r="R74" s="76"/>
    </row>
    <row r="75" spans="1:18" x14ac:dyDescent="0.2">
      <c r="A75" s="132">
        <v>0.48</v>
      </c>
      <c r="B75" s="139">
        <v>4</v>
      </c>
      <c r="C75" s="127" t="s">
        <v>77</v>
      </c>
      <c r="D75" s="127" t="s">
        <v>78</v>
      </c>
      <c r="E75" s="127" t="s">
        <v>78</v>
      </c>
      <c r="F75" s="139">
        <v>700</v>
      </c>
      <c r="G75" s="140"/>
      <c r="H75" s="122"/>
      <c r="I75" s="143">
        <f>SUM(I72:I74)</f>
        <v>900</v>
      </c>
      <c r="J75" s="122"/>
      <c r="K75" s="122"/>
      <c r="L75" s="122"/>
      <c r="M75" s="122" t="s">
        <v>99</v>
      </c>
      <c r="N75" s="122"/>
      <c r="O75" s="122"/>
      <c r="P75" s="122"/>
      <c r="Q75" s="122"/>
      <c r="R75" s="76"/>
    </row>
    <row r="76" spans="1:18" x14ac:dyDescent="0.2">
      <c r="A76" s="132">
        <v>0.49</v>
      </c>
      <c r="B76" s="139">
        <v>5</v>
      </c>
      <c r="C76" s="127" t="s">
        <v>79</v>
      </c>
      <c r="D76" s="127" t="s">
        <v>80</v>
      </c>
      <c r="E76" s="127" t="s">
        <v>80</v>
      </c>
      <c r="F76" s="139">
        <v>800</v>
      </c>
      <c r="G76" s="140"/>
      <c r="H76" s="122"/>
      <c r="I76" s="142"/>
      <c r="J76" s="122"/>
      <c r="K76" s="122"/>
      <c r="L76" s="122"/>
      <c r="M76" s="122"/>
      <c r="N76" s="122"/>
      <c r="O76" s="122"/>
      <c r="P76" s="122"/>
      <c r="Q76" s="122"/>
      <c r="R76" s="76"/>
    </row>
    <row r="77" spans="1:18" x14ac:dyDescent="0.2">
      <c r="A77" s="132">
        <v>0.5</v>
      </c>
      <c r="B77" s="139">
        <v>6</v>
      </c>
      <c r="C77" s="127" t="s">
        <v>81</v>
      </c>
      <c r="D77" s="127" t="s">
        <v>82</v>
      </c>
      <c r="E77" s="127" t="s">
        <v>82</v>
      </c>
      <c r="F77" s="139">
        <v>900</v>
      </c>
      <c r="G77" s="140"/>
      <c r="H77" s="122"/>
      <c r="I77" s="142">
        <f>MAX(I72:I74)</f>
        <v>900</v>
      </c>
      <c r="J77" s="122"/>
      <c r="K77" s="122" t="s">
        <v>110</v>
      </c>
      <c r="L77" s="122"/>
      <c r="M77" s="122">
        <v>0</v>
      </c>
      <c r="N77" s="122"/>
      <c r="O77" s="122"/>
      <c r="P77" s="122"/>
      <c r="Q77" s="122"/>
      <c r="R77" s="76"/>
    </row>
    <row r="78" spans="1:18" ht="15.75" thickBot="1" x14ac:dyDescent="0.25">
      <c r="A78" s="132">
        <v>0.51</v>
      </c>
      <c r="B78" s="139">
        <v>7</v>
      </c>
      <c r="C78" s="127" t="s">
        <v>83</v>
      </c>
      <c r="D78" s="127" t="s">
        <v>84</v>
      </c>
      <c r="E78" s="127" t="s">
        <v>84</v>
      </c>
      <c r="F78" s="139">
        <v>1000</v>
      </c>
      <c r="G78" s="140"/>
      <c r="H78" s="122"/>
      <c r="I78" s="144">
        <f>I77+((I75-I77)*0.25)</f>
        <v>900</v>
      </c>
      <c r="J78" s="122"/>
      <c r="K78" s="122" t="s">
        <v>101</v>
      </c>
      <c r="L78" s="122"/>
      <c r="M78" s="122">
        <v>800</v>
      </c>
      <c r="N78" s="122"/>
      <c r="O78" s="122"/>
      <c r="P78" s="122"/>
      <c r="Q78" s="122"/>
      <c r="R78" s="76"/>
    </row>
    <row r="79" spans="1:18" x14ac:dyDescent="0.2">
      <c r="A79" s="132">
        <v>0.52</v>
      </c>
      <c r="B79" s="139">
        <v>8</v>
      </c>
      <c r="C79" s="127" t="s">
        <v>85</v>
      </c>
      <c r="D79" s="127" t="s">
        <v>86</v>
      </c>
      <c r="E79" s="127" t="s">
        <v>86</v>
      </c>
      <c r="F79" s="139">
        <v>1100</v>
      </c>
      <c r="G79" s="140"/>
      <c r="H79" s="122"/>
      <c r="I79" s="122"/>
      <c r="J79" s="122"/>
      <c r="K79" s="122" t="s">
        <v>112</v>
      </c>
      <c r="L79" s="122"/>
      <c r="M79" s="122">
        <v>650</v>
      </c>
      <c r="N79" s="122"/>
      <c r="O79" s="122"/>
      <c r="P79" s="122"/>
      <c r="Q79" s="122"/>
      <c r="R79" s="76"/>
    </row>
    <row r="80" spans="1:18" x14ac:dyDescent="0.2">
      <c r="A80" s="132">
        <v>0.53</v>
      </c>
      <c r="B80" s="139">
        <v>9</v>
      </c>
      <c r="C80" s="127" t="s">
        <v>87</v>
      </c>
      <c r="D80" s="127" t="s">
        <v>88</v>
      </c>
      <c r="E80" s="127" t="s">
        <v>88</v>
      </c>
      <c r="F80" s="139">
        <v>1200</v>
      </c>
      <c r="G80" s="140"/>
      <c r="H80" s="122"/>
      <c r="I80" s="122"/>
      <c r="J80" s="122"/>
      <c r="K80" s="122" t="s">
        <v>113</v>
      </c>
      <c r="L80" s="122"/>
      <c r="M80" s="122">
        <v>500</v>
      </c>
      <c r="N80" s="122"/>
      <c r="O80" s="122"/>
      <c r="P80" s="122"/>
      <c r="Q80" s="122"/>
      <c r="R80" s="76"/>
    </row>
    <row r="81" spans="1:18" x14ac:dyDescent="0.2">
      <c r="A81" s="132">
        <v>0.54</v>
      </c>
      <c r="B81" s="139">
        <v>10</v>
      </c>
      <c r="C81" s="127" t="s">
        <v>89</v>
      </c>
      <c r="D81" s="127" t="s">
        <v>90</v>
      </c>
      <c r="E81" s="127" t="s">
        <v>90</v>
      </c>
      <c r="F81" s="139">
        <v>1300</v>
      </c>
      <c r="G81" s="140"/>
      <c r="H81" s="122"/>
      <c r="I81" s="122">
        <f>SUMIF(K77:K81,G6,M77:M81)</f>
        <v>0</v>
      </c>
      <c r="J81" s="122"/>
      <c r="K81" s="122" t="s">
        <v>114</v>
      </c>
      <c r="L81" s="122"/>
      <c r="M81" s="122">
        <v>400</v>
      </c>
      <c r="N81" s="122"/>
      <c r="O81" s="122"/>
      <c r="P81" s="122"/>
      <c r="Q81" s="122"/>
      <c r="R81" s="76"/>
    </row>
    <row r="82" spans="1:18" x14ac:dyDescent="0.2">
      <c r="A82" s="132">
        <v>0.55000000000000004</v>
      </c>
      <c r="B82" s="139">
        <v>11</v>
      </c>
      <c r="C82" s="127" t="s">
        <v>91</v>
      </c>
      <c r="D82" s="127" t="s">
        <v>92</v>
      </c>
      <c r="E82" s="127" t="s">
        <v>92</v>
      </c>
      <c r="F82" s="139">
        <v>1500</v>
      </c>
      <c r="G82" s="140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76"/>
    </row>
    <row r="83" spans="1:18" x14ac:dyDescent="0.2">
      <c r="A83" s="132">
        <v>0.56000000000000005</v>
      </c>
      <c r="B83" s="139">
        <v>12</v>
      </c>
      <c r="C83" s="127" t="s">
        <v>93</v>
      </c>
      <c r="D83" s="127" t="s">
        <v>94</v>
      </c>
      <c r="E83" s="127" t="s">
        <v>94</v>
      </c>
      <c r="F83" s="139">
        <v>1550</v>
      </c>
      <c r="G83" s="140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76"/>
    </row>
    <row r="84" spans="1:18" x14ac:dyDescent="0.2">
      <c r="A84" s="132">
        <v>0.56999999999999995</v>
      </c>
      <c r="B84" s="122"/>
      <c r="C84" s="122">
        <v>0</v>
      </c>
      <c r="D84" s="122">
        <v>0</v>
      </c>
      <c r="E84" s="122">
        <v>0</v>
      </c>
      <c r="F84" s="122">
        <v>0</v>
      </c>
      <c r="G84" s="122"/>
      <c r="H84" s="122"/>
      <c r="I84" s="122" t="s">
        <v>101</v>
      </c>
      <c r="J84" s="122"/>
      <c r="K84" s="122"/>
      <c r="L84" s="122"/>
      <c r="M84" s="122"/>
      <c r="N84" s="122"/>
      <c r="O84" s="122"/>
      <c r="P84" s="122"/>
      <c r="Q84" s="122"/>
      <c r="R84" s="76"/>
    </row>
    <row r="85" spans="1:18" x14ac:dyDescent="0.2">
      <c r="A85" s="132">
        <v>0.57999999999999996</v>
      </c>
      <c r="B85" s="122"/>
      <c r="C85" s="122"/>
      <c r="D85" s="122"/>
      <c r="E85" s="122"/>
      <c r="F85" s="122"/>
      <c r="G85" s="122"/>
      <c r="H85" s="122"/>
      <c r="I85" s="122" t="s">
        <v>102</v>
      </c>
      <c r="J85" s="122"/>
      <c r="K85" s="122"/>
      <c r="L85" s="122"/>
      <c r="M85" s="122"/>
      <c r="N85" s="122"/>
      <c r="O85" s="122"/>
      <c r="P85" s="122"/>
      <c r="Q85" s="122"/>
      <c r="R85" s="76"/>
    </row>
    <row r="86" spans="1:18" x14ac:dyDescent="0.2">
      <c r="A86" s="132">
        <v>0.59</v>
      </c>
      <c r="B86" s="122"/>
      <c r="C86" s="122"/>
      <c r="D86" s="122"/>
      <c r="E86" s="122"/>
      <c r="F86" s="122"/>
      <c r="G86" s="122"/>
      <c r="H86" s="122"/>
      <c r="I86" s="122" t="s">
        <v>103</v>
      </c>
      <c r="J86" s="122"/>
      <c r="K86" s="122"/>
      <c r="L86" s="122"/>
      <c r="M86" s="122"/>
      <c r="N86" s="122"/>
      <c r="O86" s="122"/>
      <c r="P86" s="122"/>
      <c r="Q86" s="122"/>
      <c r="R86" s="76"/>
    </row>
    <row r="87" spans="1:18" x14ac:dyDescent="0.2">
      <c r="A87" s="132">
        <v>0.6</v>
      </c>
      <c r="B87" s="122"/>
      <c r="C87" s="122"/>
      <c r="D87" s="122"/>
      <c r="E87" s="122"/>
      <c r="F87" s="122"/>
      <c r="G87" s="122"/>
      <c r="H87" s="122"/>
      <c r="I87" s="122" t="s">
        <v>104</v>
      </c>
      <c r="J87" s="122"/>
      <c r="K87" s="122"/>
      <c r="L87" s="122"/>
      <c r="M87" s="122"/>
      <c r="N87" s="122"/>
      <c r="O87" s="122"/>
      <c r="P87" s="122"/>
      <c r="Q87" s="122"/>
      <c r="R87" s="76"/>
    </row>
    <row r="88" spans="1:18" x14ac:dyDescent="0.2">
      <c r="A88" s="132">
        <v>0.61</v>
      </c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76"/>
    </row>
    <row r="89" spans="1:18" x14ac:dyDescent="0.2">
      <c r="A89" s="132">
        <v>0.62</v>
      </c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76"/>
    </row>
    <row r="90" spans="1:18" x14ac:dyDescent="0.2">
      <c r="A90" s="132">
        <v>0.63</v>
      </c>
      <c r="B90" s="145"/>
      <c r="C90" s="146" t="s">
        <v>24</v>
      </c>
      <c r="D90" s="146" t="s">
        <v>25</v>
      </c>
      <c r="E90" s="146" t="s">
        <v>26</v>
      </c>
      <c r="F90" s="146" t="s">
        <v>27</v>
      </c>
      <c r="G90" s="146" t="s">
        <v>28</v>
      </c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76"/>
    </row>
    <row r="91" spans="1:18" x14ac:dyDescent="0.2">
      <c r="A91" s="132">
        <v>0.64</v>
      </c>
      <c r="B91" s="145">
        <v>1</v>
      </c>
      <c r="C91" s="146">
        <v>0</v>
      </c>
      <c r="D91" s="146">
        <v>437</v>
      </c>
      <c r="E91" s="146">
        <v>0</v>
      </c>
      <c r="F91" s="146">
        <v>0</v>
      </c>
      <c r="G91" s="146">
        <v>0</v>
      </c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76"/>
    </row>
    <row r="92" spans="1:18" x14ac:dyDescent="0.2">
      <c r="A92" s="132">
        <v>0.65</v>
      </c>
      <c r="B92" s="145">
        <v>2</v>
      </c>
      <c r="C92" s="146">
        <v>0</v>
      </c>
      <c r="D92" s="146">
        <v>470</v>
      </c>
      <c r="E92" s="146">
        <v>0</v>
      </c>
      <c r="F92" s="146">
        <v>0</v>
      </c>
      <c r="G92" s="146">
        <v>0</v>
      </c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76"/>
    </row>
    <row r="93" spans="1:18" x14ac:dyDescent="0.2">
      <c r="A93" s="132">
        <v>0.66</v>
      </c>
      <c r="B93" s="145">
        <v>3</v>
      </c>
      <c r="C93" s="146">
        <v>0</v>
      </c>
      <c r="D93" s="146">
        <v>503</v>
      </c>
      <c r="E93" s="146">
        <v>0</v>
      </c>
      <c r="F93" s="146">
        <v>0</v>
      </c>
      <c r="G93" s="146">
        <v>0</v>
      </c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76"/>
    </row>
    <row r="94" spans="1:18" x14ac:dyDescent="0.2">
      <c r="A94" s="132">
        <v>0.67</v>
      </c>
      <c r="B94" s="145">
        <v>4</v>
      </c>
      <c r="C94" s="146">
        <v>0</v>
      </c>
      <c r="D94" s="146">
        <v>536</v>
      </c>
      <c r="E94" s="146">
        <v>990</v>
      </c>
      <c r="F94" s="146">
        <v>1559</v>
      </c>
      <c r="G94" s="146">
        <v>2530</v>
      </c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76"/>
    </row>
    <row r="95" spans="1:18" x14ac:dyDescent="0.2">
      <c r="A95" s="132">
        <v>0.68</v>
      </c>
      <c r="B95" s="145">
        <v>5</v>
      </c>
      <c r="C95" s="146">
        <v>0</v>
      </c>
      <c r="D95" s="146">
        <v>569</v>
      </c>
      <c r="E95" s="146">
        <v>1045</v>
      </c>
      <c r="F95" s="146">
        <v>1636</v>
      </c>
      <c r="G95" s="146">
        <v>2640</v>
      </c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76"/>
    </row>
    <row r="96" spans="1:18" x14ac:dyDescent="0.2">
      <c r="A96" s="132">
        <v>0.69</v>
      </c>
      <c r="B96" s="145">
        <v>6</v>
      </c>
      <c r="C96" s="146">
        <v>0</v>
      </c>
      <c r="D96" s="146">
        <v>602</v>
      </c>
      <c r="E96" s="146">
        <v>1100</v>
      </c>
      <c r="F96" s="146">
        <v>1713</v>
      </c>
      <c r="G96" s="146">
        <v>2750</v>
      </c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76"/>
    </row>
    <row r="97" spans="1:18" x14ac:dyDescent="0.2">
      <c r="A97" s="132">
        <v>0.7</v>
      </c>
      <c r="B97" s="145">
        <v>7</v>
      </c>
      <c r="C97" s="146">
        <v>0</v>
      </c>
      <c r="D97" s="146">
        <v>635</v>
      </c>
      <c r="E97" s="146">
        <v>1155</v>
      </c>
      <c r="F97" s="146">
        <v>1790</v>
      </c>
      <c r="G97" s="146">
        <v>2860</v>
      </c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76"/>
    </row>
    <row r="98" spans="1:18" x14ac:dyDescent="0.2">
      <c r="A98" s="132">
        <v>0.71</v>
      </c>
      <c r="B98" s="145">
        <v>8</v>
      </c>
      <c r="C98" s="146">
        <v>0</v>
      </c>
      <c r="D98" s="146">
        <v>668</v>
      </c>
      <c r="E98" s="146">
        <v>1210</v>
      </c>
      <c r="F98" s="146">
        <v>1867</v>
      </c>
      <c r="G98" s="146">
        <v>2970</v>
      </c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76"/>
    </row>
    <row r="99" spans="1:18" x14ac:dyDescent="0.2">
      <c r="A99" s="132">
        <v>0.72</v>
      </c>
      <c r="B99" s="145">
        <v>9</v>
      </c>
      <c r="C99" s="146">
        <v>0</v>
      </c>
      <c r="D99" s="146">
        <v>701</v>
      </c>
      <c r="E99" s="146">
        <v>1265</v>
      </c>
      <c r="F99" s="146">
        <v>1944</v>
      </c>
      <c r="G99" s="146">
        <v>3080</v>
      </c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76"/>
    </row>
    <row r="100" spans="1:18" x14ac:dyDescent="0.2">
      <c r="A100" s="132">
        <v>0.73</v>
      </c>
      <c r="B100" s="145">
        <v>10</v>
      </c>
      <c r="C100" s="146">
        <v>0</v>
      </c>
      <c r="D100" s="146">
        <v>734</v>
      </c>
      <c r="E100" s="146">
        <v>1320</v>
      </c>
      <c r="F100" s="146">
        <v>2021</v>
      </c>
      <c r="G100" s="146">
        <v>3190</v>
      </c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76"/>
    </row>
    <row r="101" spans="1:18" x14ac:dyDescent="0.2">
      <c r="A101" s="132">
        <v>0.74</v>
      </c>
      <c r="B101" s="145">
        <v>11</v>
      </c>
      <c r="C101" s="146">
        <v>0</v>
      </c>
      <c r="D101" s="146">
        <v>767</v>
      </c>
      <c r="E101" s="146">
        <v>1375</v>
      </c>
      <c r="F101" s="146">
        <v>2098</v>
      </c>
      <c r="G101" s="146">
        <v>3300</v>
      </c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76"/>
    </row>
    <row r="102" spans="1:18" x14ac:dyDescent="0.2">
      <c r="A102" s="132">
        <v>0.75</v>
      </c>
      <c r="B102" s="145">
        <v>12</v>
      </c>
      <c r="C102" s="146">
        <v>0</v>
      </c>
      <c r="D102" s="146">
        <v>800</v>
      </c>
      <c r="E102" s="146">
        <v>1430</v>
      </c>
      <c r="F102" s="146">
        <v>2175</v>
      </c>
      <c r="G102" s="146">
        <v>3410</v>
      </c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76"/>
    </row>
    <row r="103" spans="1:18" x14ac:dyDescent="0.2">
      <c r="A103" s="132">
        <v>0.76</v>
      </c>
      <c r="B103" s="145">
        <v>13</v>
      </c>
      <c r="C103" s="146">
        <v>0</v>
      </c>
      <c r="D103" s="146">
        <v>833</v>
      </c>
      <c r="E103" s="146">
        <v>1485</v>
      </c>
      <c r="F103" s="146">
        <v>2252</v>
      </c>
      <c r="G103" s="146">
        <v>3520</v>
      </c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76"/>
    </row>
    <row r="104" spans="1:18" x14ac:dyDescent="0.2">
      <c r="A104" s="132">
        <v>0.77</v>
      </c>
      <c r="B104" s="145">
        <v>14</v>
      </c>
      <c r="C104" s="146">
        <v>866</v>
      </c>
      <c r="D104" s="146">
        <v>866</v>
      </c>
      <c r="E104" s="146">
        <v>1540</v>
      </c>
      <c r="F104" s="146">
        <v>2329</v>
      </c>
      <c r="G104" s="146">
        <v>3630</v>
      </c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76"/>
    </row>
    <row r="105" spans="1:18" x14ac:dyDescent="0.2">
      <c r="A105" s="132">
        <v>0.78</v>
      </c>
      <c r="B105" s="145">
        <v>15</v>
      </c>
      <c r="C105" s="146">
        <v>899</v>
      </c>
      <c r="D105" s="146">
        <v>899</v>
      </c>
      <c r="E105" s="146">
        <v>1595</v>
      </c>
      <c r="F105" s="146">
        <v>2406</v>
      </c>
      <c r="G105" s="146">
        <v>3740</v>
      </c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76"/>
    </row>
    <row r="106" spans="1:18" x14ac:dyDescent="0.2">
      <c r="A106" s="132">
        <v>0.79</v>
      </c>
      <c r="B106" s="145">
        <v>16</v>
      </c>
      <c r="C106" s="146">
        <v>932</v>
      </c>
      <c r="D106" s="146">
        <v>932</v>
      </c>
      <c r="E106" s="146">
        <v>1650</v>
      </c>
      <c r="F106" s="146">
        <v>2483</v>
      </c>
      <c r="G106" s="146">
        <v>3850</v>
      </c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76"/>
    </row>
    <row r="107" spans="1:18" x14ac:dyDescent="0.2">
      <c r="A107" s="132">
        <v>0.8</v>
      </c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76"/>
    </row>
    <row r="108" spans="1:18" x14ac:dyDescent="0.2">
      <c r="A108" s="132">
        <v>0.81</v>
      </c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76"/>
    </row>
    <row r="109" spans="1:18" x14ac:dyDescent="0.2">
      <c r="A109" s="132">
        <v>0.82</v>
      </c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76"/>
    </row>
    <row r="110" spans="1:18" x14ac:dyDescent="0.2">
      <c r="A110" s="132">
        <v>0.83</v>
      </c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76"/>
    </row>
    <row r="111" spans="1:18" x14ac:dyDescent="0.2">
      <c r="A111" s="132">
        <v>0.84</v>
      </c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76"/>
    </row>
    <row r="112" spans="1:18" x14ac:dyDescent="0.2">
      <c r="A112" s="132">
        <v>0.85</v>
      </c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76"/>
    </row>
    <row r="113" spans="1:18" x14ac:dyDescent="0.2">
      <c r="A113" s="132">
        <v>0.86</v>
      </c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76"/>
    </row>
    <row r="114" spans="1:18" x14ac:dyDescent="0.2">
      <c r="A114" s="132">
        <v>0.87</v>
      </c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76"/>
    </row>
    <row r="115" spans="1:18" x14ac:dyDescent="0.2">
      <c r="A115" s="132">
        <v>0.88</v>
      </c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76"/>
    </row>
    <row r="116" spans="1:18" x14ac:dyDescent="0.2">
      <c r="A116" s="132">
        <v>0.89</v>
      </c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76"/>
    </row>
    <row r="117" spans="1:18" x14ac:dyDescent="0.2">
      <c r="A117" s="132">
        <v>0.9</v>
      </c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76"/>
    </row>
    <row r="118" spans="1:18" x14ac:dyDescent="0.2">
      <c r="A118" s="132">
        <v>0.91</v>
      </c>
      <c r="B118" s="122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76"/>
    </row>
    <row r="119" spans="1:18" x14ac:dyDescent="0.2">
      <c r="A119" s="132">
        <v>0.92</v>
      </c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76"/>
    </row>
    <row r="120" spans="1:18" x14ac:dyDescent="0.2">
      <c r="A120" s="132">
        <v>0.93</v>
      </c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76"/>
    </row>
    <row r="121" spans="1:18" x14ac:dyDescent="0.2">
      <c r="A121" s="132">
        <v>0.94</v>
      </c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76"/>
    </row>
    <row r="122" spans="1:18" x14ac:dyDescent="0.2">
      <c r="A122" s="132">
        <v>0.95</v>
      </c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76"/>
    </row>
    <row r="123" spans="1:18" x14ac:dyDescent="0.2">
      <c r="A123" s="132">
        <v>0.96</v>
      </c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76"/>
    </row>
    <row r="124" spans="1:18" x14ac:dyDescent="0.2">
      <c r="A124" s="132">
        <v>0.97</v>
      </c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76"/>
    </row>
    <row r="125" spans="1:18" x14ac:dyDescent="0.2">
      <c r="A125" s="132">
        <v>0.98</v>
      </c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76"/>
    </row>
    <row r="126" spans="1:18" x14ac:dyDescent="0.2">
      <c r="A126" s="132">
        <v>0.99</v>
      </c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76"/>
    </row>
    <row r="127" spans="1:18" x14ac:dyDescent="0.2">
      <c r="A127" s="122">
        <v>1</v>
      </c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76"/>
    </row>
    <row r="128" spans="1:18" ht="24" customHeight="1" x14ac:dyDescent="0.2">
      <c r="A128" s="76"/>
      <c r="I128" s="122"/>
      <c r="J128" s="122"/>
      <c r="K128" s="122"/>
      <c r="R128" s="76"/>
    </row>
    <row r="129" spans="1:18" ht="24.75" customHeight="1" x14ac:dyDescent="0.2">
      <c r="A129" s="76"/>
      <c r="I129" s="122"/>
      <c r="J129" s="122"/>
      <c r="K129" s="122"/>
      <c r="R129" s="76"/>
    </row>
    <row r="130" spans="1:18" ht="24" customHeight="1" x14ac:dyDescent="0.2">
      <c r="A130" s="76"/>
      <c r="I130" s="122"/>
      <c r="J130" s="122"/>
      <c r="K130" s="122"/>
      <c r="R130" s="76"/>
    </row>
    <row r="131" spans="1:18" x14ac:dyDescent="0.2">
      <c r="A131" s="76"/>
      <c r="I131" s="122"/>
      <c r="J131" s="122"/>
      <c r="K131" s="122"/>
      <c r="R131" s="76"/>
    </row>
    <row r="132" spans="1:18" x14ac:dyDescent="0.2">
      <c r="A132" s="76"/>
      <c r="I132" s="122"/>
      <c r="J132" s="122"/>
      <c r="K132" s="122"/>
      <c r="R132" s="76"/>
    </row>
    <row r="133" spans="1:18" x14ac:dyDescent="0.2">
      <c r="A133" s="76"/>
      <c r="I133" s="122"/>
      <c r="J133" s="122"/>
      <c r="K133" s="122"/>
      <c r="R133" s="76"/>
    </row>
    <row r="134" spans="1:18" ht="13.5" customHeight="1" x14ac:dyDescent="0.2">
      <c r="A134" s="76"/>
      <c r="B134" s="76"/>
      <c r="C134" s="76"/>
      <c r="D134" s="76"/>
      <c r="E134" s="76"/>
      <c r="F134" s="76"/>
      <c r="G134" s="76"/>
      <c r="H134" s="76"/>
      <c r="I134" s="89"/>
      <c r="J134" s="89"/>
      <c r="K134" s="89"/>
      <c r="L134" s="76"/>
      <c r="M134" s="76"/>
      <c r="N134" s="76"/>
      <c r="O134" s="76"/>
      <c r="P134" s="76"/>
      <c r="Q134" s="76"/>
      <c r="R134" s="76"/>
    </row>
    <row r="135" spans="1:18" ht="15.75" thickBot="1" x14ac:dyDescent="0.25">
      <c r="A135" s="76"/>
      <c r="B135" s="76"/>
      <c r="I135" s="89"/>
      <c r="J135" s="89"/>
      <c r="K135" s="89"/>
      <c r="L135" s="76"/>
      <c r="M135" s="76"/>
      <c r="N135" s="76"/>
      <c r="O135" s="76"/>
      <c r="P135" s="76"/>
      <c r="Q135" s="76"/>
      <c r="R135" s="76"/>
    </row>
    <row r="136" spans="1:18" ht="19.5" thickBot="1" x14ac:dyDescent="0.3">
      <c r="A136" s="76"/>
      <c r="B136" s="76"/>
      <c r="I136" s="89"/>
      <c r="J136" s="147"/>
      <c r="K136" s="122"/>
      <c r="L136" s="76"/>
      <c r="Q136" s="76"/>
      <c r="R136" s="76"/>
    </row>
    <row r="137" spans="1:18" ht="19.5" thickBot="1" x14ac:dyDescent="0.3">
      <c r="A137" s="76"/>
      <c r="B137" s="76"/>
      <c r="I137" s="89"/>
      <c r="J137" s="147"/>
      <c r="K137" s="122"/>
      <c r="L137" s="76"/>
      <c r="Q137" s="76"/>
      <c r="R137" s="76"/>
    </row>
    <row r="138" spans="1:18" x14ac:dyDescent="0.2">
      <c r="A138" s="76"/>
      <c r="B138" s="76"/>
      <c r="I138" s="89"/>
      <c r="J138" s="89"/>
      <c r="K138" s="89"/>
      <c r="L138" s="76"/>
      <c r="M138" s="76"/>
      <c r="N138" s="76"/>
      <c r="O138" s="76"/>
      <c r="P138" s="76"/>
      <c r="Q138" s="76"/>
      <c r="R138" s="76"/>
    </row>
    <row r="139" spans="1:18" x14ac:dyDescent="0.2">
      <c r="I139" s="122"/>
      <c r="J139" s="122"/>
      <c r="K139" s="122"/>
      <c r="R139" s="76"/>
    </row>
    <row r="140" spans="1:18" x14ac:dyDescent="0.2">
      <c r="A140" s="76"/>
      <c r="B140" s="76"/>
      <c r="I140" s="89"/>
      <c r="J140" s="89"/>
      <c r="K140" s="89"/>
      <c r="L140" s="76"/>
      <c r="M140" s="76"/>
      <c r="N140" s="76"/>
      <c r="O140" s="76"/>
      <c r="P140" s="76"/>
      <c r="Q140" s="76"/>
      <c r="R140" s="76"/>
    </row>
    <row r="141" spans="1:18" ht="5.25" customHeight="1" x14ac:dyDescent="0.2">
      <c r="A141" s="76"/>
      <c r="B141" s="76"/>
      <c r="C141" s="76"/>
      <c r="D141" s="76"/>
      <c r="E141" s="76"/>
      <c r="F141" s="76"/>
      <c r="G141" s="76"/>
      <c r="H141" s="76"/>
      <c r="I141" s="89"/>
      <c r="J141" s="89"/>
      <c r="K141" s="89"/>
      <c r="L141" s="76"/>
      <c r="M141" s="76"/>
      <c r="N141" s="76"/>
      <c r="O141" s="76"/>
      <c r="P141" s="76"/>
      <c r="Q141" s="76"/>
    </row>
    <row r="142" spans="1:18" ht="9" customHeight="1" x14ac:dyDescent="0.2">
      <c r="A142" s="76"/>
      <c r="B142" s="76"/>
      <c r="C142" s="76"/>
      <c r="D142" s="76"/>
      <c r="E142" s="76"/>
      <c r="F142" s="76"/>
      <c r="G142" s="76"/>
      <c r="H142" s="76"/>
      <c r="I142" s="89"/>
      <c r="J142" s="89"/>
      <c r="K142" s="89"/>
      <c r="L142" s="76"/>
      <c r="M142" s="76"/>
      <c r="N142" s="76"/>
      <c r="O142" s="76"/>
      <c r="P142" s="76"/>
      <c r="Q142" s="76"/>
    </row>
    <row r="143" spans="1:18" x14ac:dyDescent="0.2">
      <c r="I143" s="122"/>
      <c r="J143" s="122"/>
      <c r="K143" s="122"/>
    </row>
    <row r="144" spans="1:18" x14ac:dyDescent="0.2">
      <c r="I144" s="122"/>
      <c r="J144" s="122"/>
      <c r="K144" s="122"/>
    </row>
    <row r="145" spans="1:18" x14ac:dyDescent="0.2">
      <c r="I145" s="122"/>
      <c r="J145" s="122"/>
      <c r="K145" s="122"/>
    </row>
    <row r="146" spans="1:18" x14ac:dyDescent="0.2">
      <c r="I146" s="122"/>
      <c r="J146" s="122"/>
      <c r="K146" s="122"/>
    </row>
    <row r="147" spans="1:18" x14ac:dyDescent="0.2">
      <c r="I147" s="122"/>
      <c r="J147" s="122"/>
      <c r="K147" s="122"/>
    </row>
    <row r="148" spans="1:18" x14ac:dyDescent="0.2">
      <c r="I148" s="122"/>
      <c r="J148" s="122"/>
      <c r="K148" s="122"/>
    </row>
    <row r="149" spans="1:18" x14ac:dyDescent="0.2">
      <c r="I149" s="122"/>
      <c r="J149" s="122"/>
      <c r="K149" s="122"/>
      <c r="M149" s="77">
        <v>10000000</v>
      </c>
    </row>
    <row r="150" spans="1:18" x14ac:dyDescent="0.2">
      <c r="I150" s="122"/>
      <c r="J150" s="122"/>
      <c r="K150" s="122"/>
    </row>
    <row r="151" spans="1:18" x14ac:dyDescent="0.2">
      <c r="I151" s="122"/>
      <c r="J151" s="122"/>
      <c r="K151" s="122"/>
    </row>
    <row r="152" spans="1:18" x14ac:dyDescent="0.2">
      <c r="I152" s="122"/>
      <c r="J152" s="122"/>
      <c r="K152" s="122"/>
    </row>
    <row r="153" spans="1:18" x14ac:dyDescent="0.2">
      <c r="I153" s="122"/>
      <c r="J153" s="122"/>
      <c r="K153" s="122"/>
    </row>
    <row r="154" spans="1:18" ht="5.25" customHeight="1" x14ac:dyDescent="0.2">
      <c r="I154" s="122"/>
      <c r="J154" s="122"/>
      <c r="K154" s="122"/>
    </row>
    <row r="155" spans="1:18" x14ac:dyDescent="0.2">
      <c r="I155" s="122"/>
      <c r="J155" s="122"/>
      <c r="K155" s="122"/>
    </row>
    <row r="156" spans="1:18" ht="15.75" thickBot="1" x14ac:dyDescent="0.25">
      <c r="I156" s="122"/>
      <c r="J156" s="122"/>
      <c r="K156" s="122"/>
    </row>
    <row r="157" spans="1:18" ht="19.5" thickBot="1" x14ac:dyDescent="0.3">
      <c r="A157" s="76"/>
      <c r="B157" s="76"/>
      <c r="C157" s="76"/>
      <c r="D157" s="76"/>
      <c r="E157" s="76"/>
      <c r="F157" s="76"/>
      <c r="G157" s="76"/>
      <c r="H157" s="76"/>
      <c r="I157" s="148" t="s">
        <v>111</v>
      </c>
      <c r="J157" s="149"/>
      <c r="K157" s="150"/>
      <c r="L157" s="76"/>
      <c r="M157" s="151" t="s">
        <v>48</v>
      </c>
      <c r="N157" s="151"/>
      <c r="O157" s="76"/>
      <c r="P157" s="76"/>
      <c r="Q157" s="76"/>
      <c r="R157" s="76"/>
    </row>
    <row r="158" spans="1:18" ht="15.75" customHeight="1" x14ac:dyDescent="0.2">
      <c r="A158" s="76"/>
      <c r="B158" s="76"/>
      <c r="C158" s="76"/>
      <c r="D158" s="76"/>
      <c r="E158" s="76"/>
      <c r="F158" s="76"/>
      <c r="G158" s="76"/>
      <c r="H158" s="76"/>
      <c r="I158" s="152" t="s">
        <v>115</v>
      </c>
      <c r="J158" s="153"/>
      <c r="K158" s="154"/>
      <c r="L158" s="76"/>
      <c r="M158" s="155"/>
      <c r="N158" s="156"/>
      <c r="O158" s="157"/>
      <c r="P158" s="158"/>
      <c r="Q158" s="158"/>
      <c r="R158" s="76"/>
    </row>
    <row r="159" spans="1:18" ht="19.5" thickBot="1" x14ac:dyDescent="0.25">
      <c r="A159" s="76"/>
      <c r="B159" s="76"/>
      <c r="C159" s="76"/>
      <c r="D159" s="76"/>
      <c r="E159" s="76"/>
      <c r="F159" s="76"/>
      <c r="G159" s="76"/>
      <c r="H159" s="76"/>
      <c r="I159" s="159" t="s">
        <v>129</v>
      </c>
      <c r="J159" s="160"/>
      <c r="K159" s="161"/>
      <c r="L159" s="76"/>
      <c r="M159" s="109" t="s">
        <v>10</v>
      </c>
      <c r="N159" s="162">
        <f>(K18-K7)*0.07</f>
        <v>1806369.5475000001</v>
      </c>
      <c r="O159" s="64" t="s">
        <v>44</v>
      </c>
      <c r="P159" s="64"/>
      <c r="Q159" s="163"/>
      <c r="R159" s="76"/>
    </row>
    <row r="160" spans="1:18" x14ac:dyDescent="0.2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109" t="s">
        <v>12</v>
      </c>
      <c r="N160" s="162">
        <f>((K18-K10-K9)-M41)*0.05</f>
        <v>758766.625</v>
      </c>
      <c r="O160" s="164" t="s">
        <v>65</v>
      </c>
      <c r="P160" s="164"/>
      <c r="Q160" s="164"/>
      <c r="R160" s="76"/>
    </row>
    <row r="161" spans="1:18" x14ac:dyDescent="0.2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165" t="s">
        <v>14</v>
      </c>
      <c r="N161" s="162">
        <f>(K2+K4+K6+K11)*0.0165</f>
        <v>271485.53437499999</v>
      </c>
      <c r="O161" s="78" t="s">
        <v>45</v>
      </c>
      <c r="P161" s="78"/>
      <c r="Q161" s="163"/>
      <c r="R161" s="76"/>
    </row>
    <row r="162" spans="1:18" x14ac:dyDescent="0.2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109" t="s">
        <v>16</v>
      </c>
      <c r="N162" s="162">
        <f>(K18-K7-K8-K9-K10)*0.09</f>
        <v>2180271.9375</v>
      </c>
      <c r="O162" s="78"/>
      <c r="P162" s="78"/>
      <c r="Q162" s="163"/>
      <c r="R162" s="76"/>
    </row>
    <row r="163" spans="1:18" x14ac:dyDescent="0.2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155"/>
      <c r="N163" s="166" t="s">
        <v>58</v>
      </c>
      <c r="O163" s="166"/>
      <c r="P163" s="166"/>
      <c r="Q163" s="158"/>
      <c r="R163" s="76"/>
    </row>
    <row r="164" spans="1:18" x14ac:dyDescent="0.2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167"/>
      <c r="N164" s="168" t="s">
        <v>59</v>
      </c>
      <c r="O164" s="168"/>
      <c r="P164" s="168"/>
      <c r="Q164" s="158"/>
      <c r="R164" s="76"/>
    </row>
  </sheetData>
  <sortState xmlns:xlrd2="http://schemas.microsoft.com/office/spreadsheetml/2017/richdata2" ref="K74:K76">
    <sortCondition descending="1" ref="K74:K76"/>
  </sortState>
  <mergeCells count="51">
    <mergeCell ref="N164:P164"/>
    <mergeCell ref="N18:O18"/>
    <mergeCell ref="M12:P12"/>
    <mergeCell ref="M13:P13"/>
    <mergeCell ref="M14:P14"/>
    <mergeCell ref="O161:P162"/>
    <mergeCell ref="N163:P163"/>
    <mergeCell ref="O160:Q160"/>
    <mergeCell ref="O159:P159"/>
    <mergeCell ref="M157:N157"/>
    <mergeCell ref="A20:B20"/>
    <mergeCell ref="B13:C13"/>
    <mergeCell ref="B14:C14"/>
    <mergeCell ref="B19:C19"/>
    <mergeCell ref="E19:F19"/>
    <mergeCell ref="A2:A16"/>
    <mergeCell ref="B2:F2"/>
    <mergeCell ref="B3:C3"/>
    <mergeCell ref="E14:G15"/>
    <mergeCell ref="B15:D15"/>
    <mergeCell ref="A1:D1"/>
    <mergeCell ref="B11:C11"/>
    <mergeCell ref="B12:C12"/>
    <mergeCell ref="E8:F8"/>
    <mergeCell ref="B9:C9"/>
    <mergeCell ref="E9:F9"/>
    <mergeCell ref="B10:C10"/>
    <mergeCell ref="B5:C5"/>
    <mergeCell ref="E5:F5"/>
    <mergeCell ref="B6:C6"/>
    <mergeCell ref="E6:F6"/>
    <mergeCell ref="B7:C7"/>
    <mergeCell ref="B4:C4"/>
    <mergeCell ref="E4:F4"/>
    <mergeCell ref="B8:C8"/>
    <mergeCell ref="F35:G35"/>
    <mergeCell ref="F36:G36"/>
    <mergeCell ref="I158:K158"/>
    <mergeCell ref="I159:K159"/>
    <mergeCell ref="E12:F12"/>
    <mergeCell ref="E13:F13"/>
    <mergeCell ref="I157:K157"/>
    <mergeCell ref="M1:O1"/>
    <mergeCell ref="F34:G34"/>
    <mergeCell ref="E11:F11"/>
    <mergeCell ref="E10:F10"/>
    <mergeCell ref="H2:H9"/>
    <mergeCell ref="E3:F3"/>
    <mergeCell ref="I1:K1"/>
    <mergeCell ref="L1:L14"/>
    <mergeCell ref="E7:F7"/>
  </mergeCells>
  <dataValidations xWindow="46" yWindow="492" count="18">
    <dataValidation type="list" allowBlank="1" showInputMessage="1" showErrorMessage="1" sqref="D9:D10" xr:uid="{00000000-0002-0000-0000-000000000000}">
      <formula1>$A$27:$A$127</formula1>
    </dataValidation>
    <dataValidation type="whole" allowBlank="1" showInputMessage="1" showErrorMessage="1" error="در وارد کردن مبلغ دقت فرمایید" sqref="D13" xr:uid="{00000000-0002-0000-0000-000001000000}">
      <formula1>0</formula1>
      <formula2>3000000</formula2>
    </dataValidation>
    <dataValidation type="whole" allowBlank="1" showInputMessage="1" showErrorMessage="1" error="ساعات قابل قبول بین 0 تا 1000 ساعت می باشد" sqref="D11" xr:uid="{00000000-0002-0000-0000-000002000000}">
      <formula1>0</formula1>
      <formula2>1000</formula2>
    </dataValidation>
    <dataValidation type="list" allowBlank="1" showInputMessage="1" showErrorMessage="1" prompt="سنوات تصدی رئیس و معاونین اداره آ و پ" sqref="G13" xr:uid="{00000000-0002-0000-0000-000003000000}">
      <formula1>$C$39:$C$49</formula1>
    </dataValidation>
    <dataValidation type="list" operator="greaterThanOrEqual" showInputMessage="1" showErrorMessage="1" prompt="تا 1396/01/01 درنظرگرفته شود" sqref="D3" xr:uid="{00000000-0002-0000-0000-000004000000}">
      <formula1>$C$39:$C$69</formula1>
    </dataValidation>
    <dataValidation type="list" operator="lessThanOrEqual" showInputMessage="1" showErrorMessage="1" error="سنوات قابل قبول بین 0 تا 30 سال می باشد" sqref="D4" xr:uid="{00000000-0002-0000-0000-000005000000}">
      <formula1>$C$39:$C$50</formula1>
    </dataValidation>
    <dataValidation type="list" allowBlank="1" showInputMessage="1" showErrorMessage="1" sqref="D12" xr:uid="{00000000-0002-0000-0000-000006000000}">
      <formula1>$E$40:$E$44</formula1>
    </dataValidation>
    <dataValidation type="list" allowBlank="1" showInputMessage="1" showErrorMessage="1" sqref="D8" xr:uid="{00000000-0002-0000-0000-000007000000}">
      <formula1>$D$39:$D$43</formula1>
    </dataValidation>
    <dataValidation type="list" allowBlank="1" showInputMessage="1" showErrorMessage="1" sqref="D7" xr:uid="{00000000-0002-0000-0000-000008000000}">
      <formula1>$C$40:$C$55</formula1>
    </dataValidation>
    <dataValidation type="list" allowBlank="1" showInputMessage="1" showErrorMessage="1" sqref="D6" xr:uid="{00000000-0002-0000-0000-000009000000}">
      <formula1>$C$39:$C$59</formula1>
    </dataValidation>
    <dataValidation type="list" allowBlank="1" showInputMessage="1" showErrorMessage="1" sqref="D5" xr:uid="{00000000-0002-0000-0000-00000A000000}">
      <formula1>$E$47:$E$48</formula1>
    </dataValidation>
    <dataValidation type="list" allowBlank="1" showInputMessage="1" showErrorMessage="1" promptTitle="سنوات تصدی مدیر و معاونین مدارس" prompt="_x000a_فقط سمت مدیر و معاون._x000a_سرپرست و ... شامل نمی شود" sqref="G12" xr:uid="{00000000-0002-0000-0000-00000B000000}">
      <formula1>$C$39:$C$49</formula1>
    </dataValidation>
    <dataValidation type="list" allowBlank="1" showInputMessage="1" showErrorMessage="1" sqref="G3" xr:uid="{00000000-0002-0000-0000-00000C000000}">
      <formula1>$C$71:$C$83</formula1>
    </dataValidation>
    <dataValidation type="list" allowBlank="1" showInputMessage="1" showErrorMessage="1" sqref="G4" xr:uid="{00000000-0002-0000-0000-00000D000000}">
      <formula1>$D$71:$D$83</formula1>
    </dataValidation>
    <dataValidation type="list" allowBlank="1" showInputMessage="1" showErrorMessage="1" sqref="G5" xr:uid="{00000000-0002-0000-0000-00000E000000}">
      <formula1>$E$71:$E$83</formula1>
    </dataValidation>
    <dataValidation type="list" showErrorMessage="1" prompt="نشان عالي_x000a_نشان تخصصي  و عمومي درجه (1)_x000a_نشان تخصصي و عمومي درجه (2)_x000a_نشان تخصصي و عمومي درجه (3)" sqref="G6" xr:uid="{00000000-0002-0000-0000-00000F000000}">
      <formula1>$K$77:$K$81</formula1>
    </dataValidation>
    <dataValidation type="list" allowBlank="1" showInputMessage="1" showErrorMessage="1" sqref="G7" xr:uid="{00000000-0002-0000-0000-000010000000}">
      <formula1>$C$39:$C$47</formula1>
    </dataValidation>
    <dataValidation type="list" allowBlank="1" showErrorMessage="1" prompt="سایر: 60_x000a_مدیرومعاون: 120_x000a_دبیر: 240_x000a_هنرآموز: 360_x000a_سرپرست: 480_x000a_سایر: 600" sqref="D14" xr:uid="{00000000-0002-0000-0000-000011000000}">
      <formula1>$H$53:$H$60</formula1>
    </dataValidation>
  </dataValidations>
  <pageMargins left="0.7" right="0.7" top="0.75" bottom="0.75" header="0.3" footer="0.3"/>
  <pageSetup orientation="portrait" r:id="rId1"/>
  <ignoredErrors>
    <ignoredError sqref="J13: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hokm9505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Eshagh</dc:creator>
  <cp:lastModifiedBy>Amin</cp:lastModifiedBy>
  <dcterms:created xsi:type="dcterms:W3CDTF">2013-03-13T19:14:57Z</dcterms:created>
  <dcterms:modified xsi:type="dcterms:W3CDTF">2016-12-01T19:51:38Z</dcterms:modified>
</cp:coreProperties>
</file>